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Licitações\2022\Pregão 09-2022 - Reservatório\"/>
    </mc:Choice>
  </mc:AlternateContent>
  <xr:revisionPtr revIDLastSave="0" documentId="8_{9E547639-C762-4086-A03B-63D48FDEB2E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ORÇAMENTO" sheetId="1" r:id="rId1"/>
    <sheet name="memória de cálculo" sheetId="2" r:id="rId2"/>
    <sheet name="BDI" sheetId="3" r:id="rId3"/>
    <sheet name="CRONOGRAMA." sheetId="4" r:id="rId4"/>
  </sheets>
  <definedNames>
    <definedName name="_xlnm.Print_Area" localSheetId="2">BDI!$A$1:$L$45</definedName>
    <definedName name="_xlnm.Print_Area" localSheetId="0">ORÇAMENTO!$A$1:$J$130</definedName>
    <definedName name="_xlnm.Print_Titles" localSheetId="0">ORÇAMENTO!$4:$5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5" i="4" l="1"/>
  <c r="B52" i="4"/>
  <c r="B49" i="4"/>
  <c r="B46" i="4"/>
  <c r="B43" i="4"/>
  <c r="B40" i="4"/>
  <c r="B37" i="4"/>
  <c r="B31" i="4"/>
  <c r="B28" i="4"/>
  <c r="B25" i="4"/>
  <c r="B22" i="4"/>
  <c r="B19" i="4"/>
  <c r="B16" i="4"/>
  <c r="B13" i="4"/>
  <c r="B10" i="4"/>
  <c r="B7" i="4"/>
  <c r="B3" i="4"/>
  <c r="B1" i="4"/>
  <c r="B1" i="3"/>
  <c r="F90" i="2"/>
  <c r="F89" i="2"/>
  <c r="F88" i="2"/>
  <c r="E88" i="2"/>
  <c r="F87" i="2"/>
  <c r="F86" i="2"/>
  <c r="F85" i="2"/>
  <c r="F84" i="2"/>
  <c r="F83" i="2"/>
  <c r="F82" i="2"/>
  <c r="F81" i="2"/>
  <c r="F80" i="2"/>
  <c r="F91" i="2" s="1"/>
  <c r="F34" i="1" s="1"/>
  <c r="F73" i="2"/>
  <c r="F72" i="2"/>
  <c r="F71" i="2"/>
  <c r="F70" i="2"/>
  <c r="D69" i="2"/>
  <c r="F69" i="2" s="1"/>
  <c r="F68" i="2"/>
  <c r="F67" i="2"/>
  <c r="F66" i="2"/>
  <c r="F65" i="2"/>
  <c r="F64" i="2"/>
  <c r="D63" i="2"/>
  <c r="F63" i="2" s="1"/>
  <c r="D62" i="2"/>
  <c r="F62" i="2" s="1"/>
  <c r="F74" i="2" s="1"/>
  <c r="F55" i="2"/>
  <c r="F54" i="2"/>
  <c r="F53" i="2"/>
  <c r="F52" i="2"/>
  <c r="D51" i="2"/>
  <c r="F51" i="2" s="1"/>
  <c r="F50" i="2"/>
  <c r="F49" i="2"/>
  <c r="F48" i="2"/>
  <c r="F47" i="2"/>
  <c r="F46" i="2"/>
  <c r="D45" i="2"/>
  <c r="F45" i="2" s="1"/>
  <c r="D44" i="2"/>
  <c r="F44" i="2" s="1"/>
  <c r="F38" i="2"/>
  <c r="D37" i="2"/>
  <c r="F37" i="2" s="1"/>
  <c r="F36" i="2"/>
  <c r="F35" i="2"/>
  <c r="F34" i="2"/>
  <c r="F27" i="2"/>
  <c r="D26" i="2"/>
  <c r="F26" i="2" s="1"/>
  <c r="F25" i="2"/>
  <c r="F24" i="2"/>
  <c r="F23" i="2"/>
  <c r="F16" i="2"/>
  <c r="F15" i="2"/>
  <c r="E14" i="2"/>
  <c r="F14" i="2" s="1"/>
  <c r="F13" i="2"/>
  <c r="F12" i="2"/>
  <c r="F11" i="2"/>
  <c r="F10" i="2"/>
  <c r="F9" i="2"/>
  <c r="F8" i="2"/>
  <c r="F7" i="2"/>
  <c r="F6" i="2"/>
  <c r="F5" i="2"/>
  <c r="F4" i="2"/>
  <c r="H121" i="1"/>
  <c r="I121" i="1" s="1"/>
  <c r="H119" i="1"/>
  <c r="I119" i="1" s="1"/>
  <c r="H117" i="1"/>
  <c r="I117" i="1" s="1"/>
  <c r="H116" i="1"/>
  <c r="I116" i="1" s="1"/>
  <c r="H115" i="1"/>
  <c r="I115" i="1" s="1"/>
  <c r="H114" i="1"/>
  <c r="I114" i="1" s="1"/>
  <c r="H112" i="1"/>
  <c r="I112" i="1" s="1"/>
  <c r="H111" i="1"/>
  <c r="I111" i="1" s="1"/>
  <c r="H109" i="1"/>
  <c r="F109" i="1"/>
  <c r="H107" i="1"/>
  <c r="I107" i="1" s="1"/>
  <c r="H106" i="1"/>
  <c r="I106" i="1" s="1"/>
  <c r="H105" i="1"/>
  <c r="I105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6" i="1"/>
  <c r="I86" i="1" s="1"/>
  <c r="H85" i="1"/>
  <c r="I85" i="1" s="1"/>
  <c r="H84" i="1"/>
  <c r="I84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7" i="1"/>
  <c r="I67" i="1" s="1"/>
  <c r="H65" i="1"/>
  <c r="I65" i="1" s="1"/>
  <c r="H63" i="1"/>
  <c r="I63" i="1" s="1"/>
  <c r="H62" i="1"/>
  <c r="I62" i="1" s="1"/>
  <c r="H61" i="1"/>
  <c r="I61" i="1" s="1"/>
  <c r="H59" i="1"/>
  <c r="I59" i="1" s="1"/>
  <c r="H58" i="1"/>
  <c r="I58" i="1" s="1"/>
  <c r="H57" i="1"/>
  <c r="F57" i="1"/>
  <c r="H56" i="1"/>
  <c r="H55" i="1"/>
  <c r="F55" i="1"/>
  <c r="F56" i="1" s="1"/>
  <c r="H53" i="1"/>
  <c r="I53" i="1" s="1"/>
  <c r="H52" i="1"/>
  <c r="H51" i="1"/>
  <c r="F51" i="1"/>
  <c r="F52" i="1" s="1"/>
  <c r="H50" i="1"/>
  <c r="F50" i="1"/>
  <c r="H49" i="1"/>
  <c r="H48" i="1"/>
  <c r="F48" i="1"/>
  <c r="F49" i="1" s="1"/>
  <c r="H45" i="1"/>
  <c r="I45" i="1" s="1"/>
  <c r="H44" i="1"/>
  <c r="I44" i="1" s="1"/>
  <c r="H43" i="1"/>
  <c r="F43" i="1"/>
  <c r="H42" i="1"/>
  <c r="H41" i="1"/>
  <c r="H40" i="1"/>
  <c r="H38" i="1"/>
  <c r="H37" i="1"/>
  <c r="H36" i="1"/>
  <c r="I36" i="1" s="1"/>
  <c r="H35" i="1"/>
  <c r="F35" i="1"/>
  <c r="H34" i="1"/>
  <c r="H33" i="1"/>
  <c r="F33" i="1"/>
  <c r="H32" i="1"/>
  <c r="F32" i="1"/>
  <c r="H29" i="1"/>
  <c r="H28" i="1"/>
  <c r="F28" i="1"/>
  <c r="H27" i="1"/>
  <c r="I27" i="1" s="1"/>
  <c r="H26" i="1"/>
  <c r="F26" i="1"/>
  <c r="H25" i="1"/>
  <c r="I25" i="1" s="1"/>
  <c r="H23" i="1"/>
  <c r="I23" i="1" s="1"/>
  <c r="H22" i="1"/>
  <c r="I22" i="1" s="1"/>
  <c r="H21" i="1"/>
  <c r="I21" i="1" s="1"/>
  <c r="H19" i="1"/>
  <c r="H18" i="1"/>
  <c r="H17" i="1"/>
  <c r="H16" i="1"/>
  <c r="F16" i="1"/>
  <c r="F18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F39" i="2" l="1"/>
  <c r="F41" i="1" s="1"/>
  <c r="F56" i="2"/>
  <c r="F42" i="1" s="1"/>
  <c r="F28" i="2"/>
  <c r="F40" i="1" s="1"/>
  <c r="F17" i="2"/>
  <c r="F37" i="1" s="1"/>
  <c r="I35" i="1"/>
  <c r="I32" i="1"/>
  <c r="I57" i="1"/>
  <c r="I43" i="1"/>
  <c r="I18" i="1"/>
  <c r="I109" i="1"/>
  <c r="I108" i="1" s="1"/>
  <c r="I33" i="1"/>
  <c r="I52" i="1"/>
  <c r="I28" i="1"/>
  <c r="I66" i="1"/>
  <c r="C30" i="4" s="1"/>
  <c r="H30" i="4" s="1"/>
  <c r="I40" i="1"/>
  <c r="I42" i="1"/>
  <c r="I118" i="1"/>
  <c r="C54" i="4" s="1"/>
  <c r="I55" i="1"/>
  <c r="I20" i="1"/>
  <c r="C15" i="4" s="1"/>
  <c r="I48" i="1"/>
  <c r="I26" i="1"/>
  <c r="I49" i="1"/>
  <c r="I56" i="1"/>
  <c r="I41" i="1"/>
  <c r="I50" i="1"/>
  <c r="I37" i="1"/>
  <c r="I51" i="1"/>
  <c r="I6" i="1"/>
  <c r="I110" i="1"/>
  <c r="I60" i="1"/>
  <c r="I83" i="1"/>
  <c r="F19" i="1"/>
  <c r="I19" i="1" s="1"/>
  <c r="F17" i="1"/>
  <c r="I17" i="1" s="1"/>
  <c r="I16" i="1"/>
  <c r="F38" i="1"/>
  <c r="I38" i="1" s="1"/>
  <c r="I113" i="1"/>
  <c r="I68" i="1"/>
  <c r="I104" i="1"/>
  <c r="F29" i="1"/>
  <c r="I29" i="1" s="1"/>
  <c r="I34" i="1"/>
  <c r="I120" i="1"/>
  <c r="I64" i="1"/>
  <c r="I87" i="1"/>
  <c r="E30" i="4" l="1"/>
  <c r="F30" i="4"/>
  <c r="I30" i="4"/>
  <c r="D30" i="4"/>
  <c r="I30" i="1"/>
  <c r="G30" i="4"/>
  <c r="C9" i="4"/>
  <c r="C51" i="4"/>
  <c r="C27" i="4"/>
  <c r="G54" i="4"/>
  <c r="F54" i="4"/>
  <c r="E54" i="4"/>
  <c r="D54" i="4"/>
  <c r="I54" i="4"/>
  <c r="H54" i="4"/>
  <c r="C24" i="4"/>
  <c r="C36" i="4"/>
  <c r="I24" i="1"/>
  <c r="C33" i="4"/>
  <c r="C39" i="4"/>
  <c r="C42" i="4"/>
  <c r="I15" i="1"/>
  <c r="C45" i="4"/>
  <c r="C57" i="4"/>
  <c r="C48" i="4"/>
  <c r="I15" i="4"/>
  <c r="H15" i="4"/>
  <c r="G15" i="4"/>
  <c r="F15" i="4"/>
  <c r="E15" i="4"/>
  <c r="D15" i="4"/>
  <c r="C21" i="4" l="1"/>
  <c r="I21" i="4" s="1"/>
  <c r="I122" i="1"/>
  <c r="D51" i="4"/>
  <c r="I51" i="4"/>
  <c r="H51" i="4"/>
  <c r="G51" i="4"/>
  <c r="F51" i="4"/>
  <c r="E51" i="4"/>
  <c r="I36" i="4"/>
  <c r="H36" i="4"/>
  <c r="G36" i="4"/>
  <c r="F36" i="4"/>
  <c r="E36" i="4"/>
  <c r="D36" i="4"/>
  <c r="I45" i="4"/>
  <c r="H45" i="4"/>
  <c r="G45" i="4"/>
  <c r="F45" i="4"/>
  <c r="E45" i="4"/>
  <c r="D45" i="4"/>
  <c r="I48" i="4"/>
  <c r="H48" i="4"/>
  <c r="G48" i="4"/>
  <c r="F48" i="4"/>
  <c r="E48" i="4"/>
  <c r="D48" i="4"/>
  <c r="C18" i="4"/>
  <c r="I9" i="4"/>
  <c r="H9" i="4"/>
  <c r="G9" i="4"/>
  <c r="F9" i="4"/>
  <c r="E9" i="4"/>
  <c r="D9" i="4"/>
  <c r="I33" i="4"/>
  <c r="H33" i="4"/>
  <c r="G33" i="4"/>
  <c r="F33" i="4"/>
  <c r="E33" i="4"/>
  <c r="D33" i="4"/>
  <c r="C12" i="4"/>
  <c r="I57" i="4"/>
  <c r="H57" i="4"/>
  <c r="G57" i="4"/>
  <c r="F57" i="4"/>
  <c r="E57" i="4"/>
  <c r="D57" i="4"/>
  <c r="G42" i="4"/>
  <c r="F42" i="4"/>
  <c r="E42" i="4"/>
  <c r="D42" i="4"/>
  <c r="I42" i="4"/>
  <c r="H42" i="4"/>
  <c r="I24" i="4"/>
  <c r="H24" i="4"/>
  <c r="G24" i="4"/>
  <c r="F24" i="4"/>
  <c r="E24" i="4"/>
  <c r="D24" i="4"/>
  <c r="D39" i="4"/>
  <c r="I39" i="4"/>
  <c r="H39" i="4"/>
  <c r="G39" i="4"/>
  <c r="F39" i="4"/>
  <c r="E39" i="4"/>
  <c r="I27" i="4"/>
  <c r="H27" i="4"/>
  <c r="G27" i="4"/>
  <c r="F27" i="4"/>
  <c r="E27" i="4"/>
  <c r="D27" i="4"/>
  <c r="D21" i="4" l="1"/>
  <c r="E21" i="4"/>
  <c r="G21" i="4"/>
  <c r="H21" i="4"/>
  <c r="F21" i="4"/>
  <c r="C59" i="4"/>
  <c r="C34" i="4" s="1"/>
  <c r="I12" i="4"/>
  <c r="H12" i="4"/>
  <c r="G12" i="4"/>
  <c r="F12" i="4"/>
  <c r="E12" i="4"/>
  <c r="D12" i="4"/>
  <c r="F18" i="4"/>
  <c r="E18" i="4"/>
  <c r="D18" i="4"/>
  <c r="I18" i="4"/>
  <c r="H18" i="4"/>
  <c r="G18" i="4"/>
  <c r="C31" i="4" l="1"/>
  <c r="C40" i="4"/>
  <c r="C55" i="4"/>
  <c r="C25" i="4"/>
  <c r="C46" i="4"/>
  <c r="C28" i="4"/>
  <c r="C37" i="4"/>
  <c r="C19" i="4"/>
  <c r="C7" i="4"/>
  <c r="C49" i="4"/>
  <c r="C22" i="4"/>
  <c r="C52" i="4"/>
  <c r="F60" i="4"/>
  <c r="F62" i="4" s="1"/>
  <c r="C13" i="4"/>
  <c r="G60" i="4"/>
  <c r="G62" i="4" s="1"/>
  <c r="I60" i="4"/>
  <c r="I62" i="4" s="1"/>
  <c r="C16" i="4"/>
  <c r="E60" i="4"/>
  <c r="E62" i="4" s="1"/>
  <c r="D60" i="4"/>
  <c r="D62" i="4" s="1"/>
  <c r="D63" i="4" s="1"/>
  <c r="C10" i="4"/>
  <c r="C43" i="4"/>
  <c r="H60" i="4"/>
  <c r="H62" i="4" s="1"/>
  <c r="E63" i="4" l="1"/>
  <c r="F63" i="4" s="1"/>
  <c r="G63" i="4" s="1"/>
  <c r="H63" i="4" s="1"/>
  <c r="I63" i="4" s="1"/>
  <c r="D61" i="4"/>
  <c r="E61" i="4" s="1"/>
  <c r="F61" i="4" s="1"/>
  <c r="G61" i="4" s="1"/>
  <c r="H61" i="4" s="1"/>
  <c r="I61" i="4" s="1"/>
</calcChain>
</file>

<file path=xl/sharedStrings.xml><?xml version="1.0" encoding="utf-8"?>
<sst xmlns="http://schemas.openxmlformats.org/spreadsheetml/2006/main" count="724" uniqueCount="427">
  <si>
    <t xml:space="preserve"> </t>
  </si>
  <si>
    <t>CÂMARA MUNICIPAL DE ITATIBA</t>
  </si>
  <si>
    <t>OBRA: RESERVATÓRIO DO SISTEMA DE PROTEÇÃO CONTRA INCÊNDIOS</t>
  </si>
  <si>
    <t>SIM</t>
  </si>
  <si>
    <t>CDHU - boletim 186 - data base AGO/2022</t>
  </si>
  <si>
    <t>SINAPI    REF. 09/2022 - SIURB/PMSP 01/2022</t>
  </si>
  <si>
    <t>ITEM</t>
  </si>
  <si>
    <t>FONTE</t>
  </si>
  <si>
    <t>CÓDIGO</t>
  </si>
  <si>
    <t>DESCRIÇÃO</t>
  </si>
  <si>
    <t>UNID.</t>
  </si>
  <si>
    <t>QUANT.</t>
  </si>
  <si>
    <t>VALOR UNITÁRIO</t>
  </si>
  <si>
    <t>TOTAL ( R$ )</t>
  </si>
  <si>
    <t>MEMÓRIA DE CÁLCULO</t>
  </si>
  <si>
    <t>VALOR UNIT.</t>
  </si>
  <si>
    <t xml:space="preserve">C/ BDI </t>
  </si>
  <si>
    <t>1.0</t>
  </si>
  <si>
    <t>SERVIÇOS PRELIMINARES</t>
  </si>
  <si>
    <t>1.1</t>
  </si>
  <si>
    <t>CDHU</t>
  </si>
  <si>
    <t>02.08.020</t>
  </si>
  <si>
    <t>Placa de identificação para obra</t>
  </si>
  <si>
    <t>M2</t>
  </si>
  <si>
    <t>Considerando placa de 3,00 m x 2,00 m</t>
  </si>
  <si>
    <t>1.2</t>
  </si>
  <si>
    <t>02.10.020</t>
  </si>
  <si>
    <t>Locação de obra de edificação</t>
  </si>
  <si>
    <t>Área de acordo com o projeto arquitetônico</t>
  </si>
  <si>
    <t>1.3</t>
  </si>
  <si>
    <t>02.02.130</t>
  </si>
  <si>
    <t>Locação de container tipo escritório com 1 vaso sanitário, 1 lavatório e 1 ponto para chuveiro - área mínima de 13,80 m²</t>
  </si>
  <si>
    <t>UNMES</t>
  </si>
  <si>
    <t>Considerando 3 meses de obra</t>
  </si>
  <si>
    <t>1.4</t>
  </si>
  <si>
    <t>02.02.150</t>
  </si>
  <si>
    <t>Locação de container tipo depósito - área mínima de 13,80 m²</t>
  </si>
  <si>
    <t>1.5</t>
  </si>
  <si>
    <t>02.03.120</t>
  </si>
  <si>
    <t>Tapume fixo para fechamento de áreas, com portão</t>
  </si>
  <si>
    <t>m²</t>
  </si>
  <si>
    <t>15 ml x 2,20m de altura</t>
  </si>
  <si>
    <t>1.6</t>
  </si>
  <si>
    <t>SINAPI</t>
  </si>
  <si>
    <t>93210</t>
  </si>
  <si>
    <t>Execução de refeitório em canteiro de obra em chapa de madeira compensada, não incluso mobiliário e equipamentos. af_02/2016</t>
  </si>
  <si>
    <t>Considerando área de 3,00 m x 3,00 m</t>
  </si>
  <si>
    <t>1.7</t>
  </si>
  <si>
    <t>02.01.180</t>
  </si>
  <si>
    <t>Banheiro químico modelo Standard, com manutenção conforme exigências da CETESB</t>
  </si>
  <si>
    <t>1.8</t>
  </si>
  <si>
    <t>06.11.040</t>
  </si>
  <si>
    <t>Reaterro manual apiloado sem controle de compactação</t>
  </si>
  <si>
    <t>M³</t>
  </si>
  <si>
    <t>2.0</t>
  </si>
  <si>
    <t>ESCAVAÇÕES</t>
  </si>
  <si>
    <t>2.1</t>
  </si>
  <si>
    <t>07.02.040</t>
  </si>
  <si>
    <t>Escavação mecanizada de valas ou cavas com profundidade de até 3 m</t>
  </si>
  <si>
    <t>m³</t>
  </si>
  <si>
    <t>44,55 m² em planta x 2,30 m de altura</t>
  </si>
  <si>
    <t>2.2</t>
  </si>
  <si>
    <t>05.10.010</t>
  </si>
  <si>
    <t>Carregamento mecanizado de solo de 1ª e 2ª categoria</t>
  </si>
  <si>
    <t>volume de escavação + 30% de empolamento</t>
  </si>
  <si>
    <t>2.3</t>
  </si>
  <si>
    <t>05.10.020</t>
  </si>
  <si>
    <t>Transporte de solo de 1ª e 2ª categoria por caminhão até o 2° km</t>
  </si>
  <si>
    <t>idem item 2.2</t>
  </si>
  <si>
    <t>2.4</t>
  </si>
  <si>
    <t>07.10.020</t>
  </si>
  <si>
    <t>Espalhamento de solo em bota-fora com compactação sem controle</t>
  </si>
  <si>
    <t>3.0</t>
  </si>
  <si>
    <t>DEMOLIÇÕES SEM REAPROVEITAMENTO</t>
  </si>
  <si>
    <t>3.1</t>
  </si>
  <si>
    <t>03.02.040</t>
  </si>
  <si>
    <t>Demolição manual de alvenaria de elevação ou elemento vazado, incluindo revestimento</t>
  </si>
  <si>
    <t xml:space="preserve">demolição de mureta em alvenaria para acesso ao local: 12m x 0,50 x 0,15 </t>
  </si>
  <si>
    <t>3.2</t>
  </si>
  <si>
    <t>04.09.100</t>
  </si>
  <si>
    <t>Retirada de guarda-corpo ou gradil em geral</t>
  </si>
  <si>
    <t>M²</t>
  </si>
  <si>
    <t>retirada gradil para acesso ao local: 12m x 2 m de altura</t>
  </si>
  <si>
    <t>3.3</t>
  </si>
  <si>
    <t>05.07.040</t>
  </si>
  <si>
    <t>Remoção de entulho separado de obra com caçamba metálica - terra, alvenaria, concreto, argamassa, madeira, papel, plástico ou metal</t>
  </si>
  <si>
    <t>retirada de entulho decorrente da demolição de alvenaria</t>
  </si>
  <si>
    <t>4.0</t>
  </si>
  <si>
    <t>ESTACAS</t>
  </si>
  <si>
    <t>4.1</t>
  </si>
  <si>
    <t>12.12.010</t>
  </si>
  <si>
    <t>Taxa de mobilização e desmobilização de equipamentos para execução de estaca tipo hélice contínua em solo</t>
  </si>
  <si>
    <t>tx</t>
  </si>
  <si>
    <t>uma taxa de mobilização e desmobilização dos equipamentos</t>
  </si>
  <si>
    <t>4.2</t>
  </si>
  <si>
    <t>12.12.016</t>
  </si>
  <si>
    <t>Estaca tipo hélice contínua, diâmetro de 30 cm em solo</t>
  </si>
  <si>
    <t>m</t>
  </si>
  <si>
    <t>Confome projeto: 25 estacas de 13,00 m de profundidade</t>
  </si>
  <si>
    <t>4.3</t>
  </si>
  <si>
    <t>10.01.040</t>
  </si>
  <si>
    <t>Armadura em barra de aço CA-50 (A ou B) fyk = 500 MPa</t>
  </si>
  <si>
    <t>kg</t>
  </si>
  <si>
    <t>Conforme projeto  folha 01/03 - projeto arquivo PR-20-2022-01.pdf</t>
  </si>
  <si>
    <t>4.4</t>
  </si>
  <si>
    <t>11.01.320</t>
  </si>
  <si>
    <t>Concreto usinado, fck = 30 MPa - para bombeamento</t>
  </si>
  <si>
    <t>13,00 m  de profundidade x 25 estacas  x  seção de ((3,14 x 0,30 x 0,30)/4)</t>
  </si>
  <si>
    <t>4.5</t>
  </si>
  <si>
    <t>11.16.080</t>
  </si>
  <si>
    <t>Lançamento e adensamento de concreto ou massa por bombeamento</t>
  </si>
  <si>
    <t>idem acima</t>
  </si>
  <si>
    <t>5.0</t>
  </si>
  <si>
    <t>INFRAESTRUTURA E SUPRAESTRUTURA</t>
  </si>
  <si>
    <t>5.1</t>
  </si>
  <si>
    <t>BLOCOS DE FUNDAÇÃO E PILARES COTAS 0.00 A 5.45  CONFORME PROJETO CAD-PR-20-2022-03</t>
  </si>
  <si>
    <t>5.1.1</t>
  </si>
  <si>
    <t>06.02.020</t>
  </si>
  <si>
    <t>Escavação manual em solo de 1ª e 2ª categoria em vala ou cava até 1,5 m</t>
  </si>
  <si>
    <t>M3</t>
  </si>
  <si>
    <t xml:space="preserve">Blocos de fundação:  (2 x 0,8 x 0,8 x 0,55) + (10 x 1,7 x 0,8 x 0,55) + Pilares: ( </t>
  </si>
  <si>
    <t>5.1.2</t>
  </si>
  <si>
    <t>09.01.020</t>
  </si>
  <si>
    <t>Forma em madeira comum para fundação</t>
  </si>
  <si>
    <t>Blocos de fundação  (2 x (0,60  x 4 x 0,50) + (10 x (1,50+0,60) x 2 x 0,50) + Pilares: (</t>
  </si>
  <si>
    <t>5.1.3</t>
  </si>
  <si>
    <t>92264</t>
  </si>
  <si>
    <t>Fabricação de fôrma para pilares e estruturas similares, em chapa de madeira compensada plastificada, e = 18 mm. af_09/2020</t>
  </si>
  <si>
    <t xml:space="preserve"> Vide Memória de cálculo</t>
  </si>
  <si>
    <t>5.1.4</t>
  </si>
  <si>
    <t>11.18.040</t>
  </si>
  <si>
    <t>Lastro de pedra britada</t>
  </si>
  <si>
    <t>Considerando lastro de brita de 5 cm: (2 x 0,60 x 0,60)  + (10 x 1,50 x 0,60)</t>
  </si>
  <si>
    <t>5.1.5</t>
  </si>
  <si>
    <t>Conforme projeto CAD-PR-20-2022-03</t>
  </si>
  <si>
    <t>5.1.6</t>
  </si>
  <si>
    <t>5.1.7</t>
  </si>
  <si>
    <t>5.2</t>
  </si>
  <si>
    <t>VIGAS BALDRAME COTA 00.00, INTERMEDIÁRIAS COTA 0.90, COTA 2,0 E SUPERIOR COTA 3.20 CONFORME PROJETO CAD-PR-20-2022-02</t>
  </si>
  <si>
    <t>5.2.1</t>
  </si>
  <si>
    <t>5.2.2</t>
  </si>
  <si>
    <t>09.01.030</t>
  </si>
  <si>
    <t>Forma em madeira comum para estrutura</t>
  </si>
  <si>
    <t>5.2.3</t>
  </si>
  <si>
    <t>Conforme projeto CAD-PR-20-2022</t>
  </si>
  <si>
    <t>5.2.4</t>
  </si>
  <si>
    <t>5.2.5</t>
  </si>
  <si>
    <t>5.3</t>
  </si>
  <si>
    <t xml:space="preserve">LAJES </t>
  </si>
  <si>
    <t>5.3.1</t>
  </si>
  <si>
    <t xml:space="preserve">LAJES MACIÇAS L1 E L2 NA COTA 0.00 E LAJES L302 + RAMPA  -  H=20 CM </t>
  </si>
  <si>
    <t>5.3.1.1</t>
  </si>
  <si>
    <t>Considerando o perímetro frontal na laje maciça de piso e h=0,20cm e a área da base e perimetro lateral da laje L302 e rampa.= (8,60 x 0,20) + (10,24 m²) + (16,40 x 0,20)</t>
  </si>
  <si>
    <t>5.3.1.2</t>
  </si>
  <si>
    <t>09.01.150</t>
  </si>
  <si>
    <t>Desmontagem de forma em madeira para estrutura de laje, com tábuas</t>
  </si>
  <si>
    <t>5.3.1.6</t>
  </si>
  <si>
    <t>101791</t>
  </si>
  <si>
    <t>Fabricação de escoras do tipo pontalete, em madeira</t>
  </si>
  <si>
    <t>M</t>
  </si>
  <si>
    <t xml:space="preserve">Considerando 5 pontaletes roliços em madeira  D= 11 cm h=3,00m= 10 x 3 m </t>
  </si>
  <si>
    <t>5.3.1.3</t>
  </si>
  <si>
    <t>laje cota 0.00= 39,26 m² + rampa = 16,40 m²= 55,66 m² x 0,20 m³= 11,13 m³</t>
  </si>
  <si>
    <t>5.3.1.4</t>
  </si>
  <si>
    <t>5.3.1.5</t>
  </si>
  <si>
    <t>Conforme projeto PR-20-2022-05.pdf</t>
  </si>
  <si>
    <t>5.3.2</t>
  </si>
  <si>
    <t>LAJE PRÉ-MOLDADA - COTA 3.00</t>
  </si>
  <si>
    <t>5.3.2.1</t>
  </si>
  <si>
    <t>36,47 m x 0,20 m</t>
  </si>
  <si>
    <t>5.3.2.2</t>
  </si>
  <si>
    <t xml:space="preserve">Considerando 10 pontaletes roliços em madeira  D= 11 cm h=3,00m= 10 x 3 m </t>
  </si>
  <si>
    <t>13.01.330</t>
  </si>
  <si>
    <t>Laje pré-fabricada unidirecional em viga treliçada/lajota em EPS LT 20 (16 + 4), com capa de concreto de 25 MPa</t>
  </si>
  <si>
    <t>Conforme projeto arquitetônico</t>
  </si>
  <si>
    <t>6.0</t>
  </si>
  <si>
    <t>IMPERMEABILIZAÇÕES</t>
  </si>
  <si>
    <t>6.1</t>
  </si>
  <si>
    <t>32.16.010</t>
  </si>
  <si>
    <t>Impermeabilização em pintura de asfalto oxidado com solventes orgânicos, sobre massa</t>
  </si>
  <si>
    <t>Impermeabilização de alicerce = 17 m²</t>
  </si>
  <si>
    <t>6.2</t>
  </si>
  <si>
    <t>32.17.030</t>
  </si>
  <si>
    <t>Impermeabilização em argamassa polimérica para umidade e água de percolação</t>
  </si>
  <si>
    <t>Impermeabilização de parede = 66 m²</t>
  </si>
  <si>
    <t>6.3</t>
  </si>
  <si>
    <t>32.15.030</t>
  </si>
  <si>
    <t>Impermeabilização em manta asfáltica com armadura, tipo III-B, espessura de 3 mm</t>
  </si>
  <si>
    <t>Impermeabilização de laje = 66m²</t>
  </si>
  <si>
    <t>7.0</t>
  </si>
  <si>
    <t>ALVENARIA DE VEDAÇÃO</t>
  </si>
  <si>
    <t>7.1</t>
  </si>
  <si>
    <t>14.10.121</t>
  </si>
  <si>
    <t xml:space="preserve">Alvenaria de bloco de concreto de vedação de 19 x 19 x 39 cm - classe C </t>
  </si>
  <si>
    <t>3,10 m de altura x ((9,00 + 4,55 + 4,55+9,00); lateral escada (5,15 x 2 lados); reconstrução de mureta (12 x0,50)</t>
  </si>
  <si>
    <t>8.0</t>
  </si>
  <si>
    <t>PERGOLADO DE MADEIRA</t>
  </si>
  <si>
    <t>8.1</t>
  </si>
  <si>
    <t>COMPOSIÇÃO</t>
  </si>
  <si>
    <t>Estrutura  em vigas de madeira 5x25 aparelhadas</t>
  </si>
  <si>
    <t>Área conforme projeto arquitetônico: 6,25X10,40 : 30 vigas 5 x 25 cm com 6,00 metros de comprimento = 180 metros</t>
  </si>
  <si>
    <t>TOTAL</t>
  </si>
  <si>
    <t>9.0</t>
  </si>
  <si>
    <t>INSTALAÇÕES HIDRÁULICAS</t>
  </si>
  <si>
    <t>9.1</t>
  </si>
  <si>
    <t>46.01.030</t>
  </si>
  <si>
    <t>Tubo de PVC rígido soldável marrom, DN= 32 mm, (1´), inclusive conexões</t>
  </si>
  <si>
    <t>conforme projeto.</t>
  </si>
  <si>
    <t>9.2</t>
  </si>
  <si>
    <t>46.01.060</t>
  </si>
  <si>
    <t>Tubo de PVC rígido soldável marrom, DN= 60 mm, (2´), inclusive conexões</t>
  </si>
  <si>
    <t>9.3</t>
  </si>
  <si>
    <t>94490</t>
  </si>
  <si>
    <t>Registro de esfera, pvc, soldável, com volante, dn 32 mm - fornecimento e instalação.</t>
  </si>
  <si>
    <t>UN</t>
  </si>
  <si>
    <t>9.4</t>
  </si>
  <si>
    <t>94493</t>
  </si>
  <si>
    <t>Registro de esfera, pvc, soldável, com volante, dn 60 mm - fornecimento e instalação.</t>
  </si>
  <si>
    <t>9.5</t>
  </si>
  <si>
    <t>94500</t>
  </si>
  <si>
    <t>Registro de gaveta bruto, latão, roscável, 3" - fornecimento e instalação.</t>
  </si>
  <si>
    <t>9.6</t>
  </si>
  <si>
    <t>COTAÇÃO</t>
  </si>
  <si>
    <t>Cotovelo 90 º 3” galvanizado</t>
  </si>
  <si>
    <t>9.7</t>
  </si>
  <si>
    <t>Luva 3”galvanizada</t>
  </si>
  <si>
    <t>9.8</t>
  </si>
  <si>
    <t>46.08.080</t>
  </si>
  <si>
    <t>Tubo galvanizado sem costura schedule 40, DN= 3´, inclusive conexões</t>
  </si>
  <si>
    <t>9.9</t>
  </si>
  <si>
    <t xml:space="preserve">Curva femea 90 ° 3” em aço galvanizado, </t>
  </si>
  <si>
    <t>9.10</t>
  </si>
  <si>
    <t>Te galvanizado 3”</t>
  </si>
  <si>
    <t>9.11</t>
  </si>
  <si>
    <t>Flange sextavado galvanizado de 3"</t>
  </si>
  <si>
    <t>9.12</t>
  </si>
  <si>
    <t>Niple de ferro galvanizado, com rosca bsp, de 3"</t>
  </si>
  <si>
    <t>9.13</t>
  </si>
  <si>
    <t>32.10.110</t>
  </si>
  <si>
    <t>Proteção anticorrosiva, com fita adesiva, para ramais sob a terra, com DN acima de 2´ até 3´</t>
  </si>
  <si>
    <t>9.14</t>
  </si>
  <si>
    <t>Tanque de agua de polietileno 15.000 lts. c/tampa rosqueavel</t>
  </si>
  <si>
    <t>10.0</t>
  </si>
  <si>
    <t>REVESTIMENTO EM ARGAMASSA</t>
  </si>
  <si>
    <t>10.1</t>
  </si>
  <si>
    <t>17.02.020</t>
  </si>
  <si>
    <t>Chapisco</t>
  </si>
  <si>
    <t>Externo: ((4,95+9+4,95+9)x3,10))-((3,50x2,35)x2)); Interno parede e teto: ((4,55+8,6+4,55+8,60)x3,10) -((3,50x2,35)x2)+(4,55x8,60); lateral da escada (5,15x 4 faces); reconstrução de mureta ( 12x0,50x 2 faces)</t>
  </si>
  <si>
    <t>10.2</t>
  </si>
  <si>
    <t>17.02.120</t>
  </si>
  <si>
    <t>Emboço comum</t>
  </si>
  <si>
    <t>10.3</t>
  </si>
  <si>
    <t>17.02.220</t>
  </si>
  <si>
    <t>Reboco</t>
  </si>
  <si>
    <t>11.0</t>
  </si>
  <si>
    <t>INSTALAÇÕES ELÉTRICAS</t>
  </si>
  <si>
    <t>11.1</t>
  </si>
  <si>
    <t xml:space="preserve">100902 </t>
  </si>
  <si>
    <t>Lâmpada tubular led de 9/10 w 60 cm, base g13 - fornecimento e instalação.</t>
  </si>
  <si>
    <t>11.2</t>
  </si>
  <si>
    <t>55802</t>
  </si>
  <si>
    <t>Luminária comercial de sobrepor com difusor transparente ou fosco 2 led tubular 9/10 w</t>
  </si>
  <si>
    <t>11.3</t>
  </si>
  <si>
    <t>41.13.102</t>
  </si>
  <si>
    <t>Luminária blindada tipo arandela de 45º e 90º, para lâmpada LED</t>
  </si>
  <si>
    <t>11.4</t>
  </si>
  <si>
    <t>41.02.580</t>
  </si>
  <si>
    <t>Lâmpada LED 13,5W, com base E-27, 1400 até 1510 lm</t>
  </si>
  <si>
    <t>11.5</t>
  </si>
  <si>
    <t>91953</t>
  </si>
  <si>
    <t>Interruptor simples (1 módulo), 10a/250v, incluindo suporte e placa fornecimento e instalação.</t>
  </si>
  <si>
    <t>11.6</t>
  </si>
  <si>
    <t>40.04.450</t>
  </si>
  <si>
    <t>Tomada 2p+t de 10 a - 250 v, completa</t>
  </si>
  <si>
    <t>CJ</t>
  </si>
  <si>
    <t>11.7</t>
  </si>
  <si>
    <t>101875</t>
  </si>
  <si>
    <t>Quadro de distribuição de energia em chapa de aço galvanizado, de embutir, com barramento trifásico, para 12 disjuntores din 100a - fornecimento e instalação.</t>
  </si>
  <si>
    <t>11.8</t>
  </si>
  <si>
    <t>37.13.600</t>
  </si>
  <si>
    <t>Disjuntor termomagnético, unipolar 127/220 v, corrente de 10 a até 30 a</t>
  </si>
  <si>
    <t>11.9</t>
  </si>
  <si>
    <t>37.17.060</t>
  </si>
  <si>
    <t>Dispositivo diferencial residual de 25 a x 30 ma - 2 polos</t>
  </si>
  <si>
    <t>11.10</t>
  </si>
  <si>
    <t>42.05.200</t>
  </si>
  <si>
    <t>Haste de aterramento de 5/8´ x 2,4 m</t>
  </si>
  <si>
    <t>11.11</t>
  </si>
  <si>
    <t>42.05.110</t>
  </si>
  <si>
    <t>Conector cabo/haste de 3/4´</t>
  </si>
  <si>
    <t>11.12</t>
  </si>
  <si>
    <t>38.01.040</t>
  </si>
  <si>
    <t>Eletroduto de pvc rígido roscável de 3/4´ - com acessórios</t>
  </si>
  <si>
    <t>11.13</t>
  </si>
  <si>
    <t>39.21.020</t>
  </si>
  <si>
    <t>Cabo de cobre flexível de 2,5 mm², isolamento 0,6/1kv - isolação hepr 90°c</t>
  </si>
  <si>
    <t>11.14</t>
  </si>
  <si>
    <t>39.21.010</t>
  </si>
  <si>
    <t>Cabo de cobre flexível de 1,5 mm², isolamento 0,6/1kv - isolação hepr 90°c</t>
  </si>
  <si>
    <t>11.15</t>
  </si>
  <si>
    <t>91940</t>
  </si>
  <si>
    <t>Caixa retangular 4" x 2" média (1,30 m do piso), pvc, instalada em parede - fornecimento e instalação.</t>
  </si>
  <si>
    <t>11.16</t>
  </si>
  <si>
    <t>91936</t>
  </si>
  <si>
    <t>Caixa octogonal 4" x 4", pvc, instalada em laje - fornecimento e insta</t>
  </si>
  <si>
    <t>12.0</t>
  </si>
  <si>
    <t>PISO</t>
  </si>
  <si>
    <t>12.1</t>
  </si>
  <si>
    <t>17.01.020</t>
  </si>
  <si>
    <t>Argamassa de regularização e/ou proteção</t>
  </si>
  <si>
    <t>Considerando a área Laje = 66,04 m²; rampa e escada = 19,72 m²; piso interno ao abrigo = (4,55x8,60)* 0,015</t>
  </si>
  <si>
    <t>12.2</t>
  </si>
  <si>
    <t>17.03.040</t>
  </si>
  <si>
    <t>Cimentado desempenado e alisado (queimado)</t>
  </si>
  <si>
    <t>Rampa e piso interno do abrigo 19,72+(4,55x8,60), considerado junta de dilatação.</t>
  </si>
  <si>
    <t>12.3</t>
  </si>
  <si>
    <t>18.08.032</t>
  </si>
  <si>
    <t>Area sobre a laje de piso</t>
  </si>
  <si>
    <t>13.0</t>
  </si>
  <si>
    <t>ESQUADRIAS</t>
  </si>
  <si>
    <t>13.1</t>
  </si>
  <si>
    <t>25.02.300</t>
  </si>
  <si>
    <t>Porta de abrir em alumínio com pintura eletrostática, sob medida - cor branca</t>
  </si>
  <si>
    <t>Duas portas de dimensões:  3,50 m x 2,35m</t>
  </si>
  <si>
    <t>14.0</t>
  </si>
  <si>
    <t>GUARDA CORPO E CORRIMÃO</t>
  </si>
  <si>
    <t>14.1</t>
  </si>
  <si>
    <t>24.06.030</t>
  </si>
  <si>
    <t>Guarda-corpo conforme projeto</t>
  </si>
  <si>
    <t>Guarda corpo</t>
  </si>
  <si>
    <t>14.2</t>
  </si>
  <si>
    <t>24.08.020</t>
  </si>
  <si>
    <t>Corrimão duplo em tubo de aço inoxidável escovado, com diâmetro de 1 1/2´ e montantes com diâmetro de 2´</t>
  </si>
  <si>
    <t>Escada: 3,85 x 2 lados; rampa 3,85 x 2 lados</t>
  </si>
  <si>
    <t>15.0</t>
  </si>
  <si>
    <t>PINTURA</t>
  </si>
  <si>
    <t>15.1</t>
  </si>
  <si>
    <t>33.10.020</t>
  </si>
  <si>
    <t>Tinta látex em massa, inclusive preparo</t>
  </si>
  <si>
    <t>Pintura interna e externa, inclusive laje interna do abrigo</t>
  </si>
  <si>
    <t>15.2</t>
  </si>
  <si>
    <t>33.11.050</t>
  </si>
  <si>
    <t>Esmalte à base água em superfície metálica, inclusive preparo</t>
  </si>
  <si>
    <t>Guarda-corpo: 45,60x1,10</t>
  </si>
  <si>
    <t>15.3</t>
  </si>
  <si>
    <t>33.03.750</t>
  </si>
  <si>
    <t>Verniz acrílico</t>
  </si>
  <si>
    <t xml:space="preserve">Pergolado de madeira; considerado verniz naval; </t>
  </si>
  <si>
    <t>15.4</t>
  </si>
  <si>
    <t>33.03.740</t>
  </si>
  <si>
    <t>Resina acrílica plastificante</t>
  </si>
  <si>
    <t>Pilares de concreto aparente 4 X ((0,20+0,20+0,0+0,2) x 2,25))</t>
  </si>
  <si>
    <t>16.0</t>
  </si>
  <si>
    <t>PAISAGISMO</t>
  </si>
  <si>
    <t>16.1</t>
  </si>
  <si>
    <t>34.02.100</t>
  </si>
  <si>
    <t>Plantio de grama esmeralda em placas (jardins e canteiros)</t>
  </si>
  <si>
    <t>recomposição de area de grama.</t>
  </si>
  <si>
    <t>17.0</t>
  </si>
  <si>
    <t>LIMPEZA FINAL DA OBRA</t>
  </si>
  <si>
    <t>17.1</t>
  </si>
  <si>
    <t>55.01.020</t>
  </si>
  <si>
    <t>Limpeza final da obra</t>
  </si>
  <si>
    <t>área conforme projeto arquitetônico</t>
  </si>
  <si>
    <t>TOTAL GERAL</t>
  </si>
  <si>
    <t>Engº. Antonio Carmelitto Marassatto</t>
  </si>
  <si>
    <t>Engenheiro Civil</t>
  </si>
  <si>
    <t xml:space="preserve">CREA/SP: </t>
  </si>
  <si>
    <t>item 5.1.4 e 5.1.5</t>
  </si>
  <si>
    <t>CÁLCULO CONCRETO BLOCOS FUNDAÇÃO E PILARES</t>
  </si>
  <si>
    <t>bloco 1</t>
  </si>
  <si>
    <t>bloco 2</t>
  </si>
  <si>
    <t>P1 E P8</t>
  </si>
  <si>
    <t>P2,P4, P7 E P9</t>
  </si>
  <si>
    <t>P3 E P10</t>
  </si>
  <si>
    <t>P5</t>
  </si>
  <si>
    <t>P6</t>
  </si>
  <si>
    <t>P11 E P12</t>
  </si>
  <si>
    <t xml:space="preserve">item 5.2.1 </t>
  </si>
  <si>
    <t>CÁLCULO ESCAVAÇÃO MANUAL</t>
  </si>
  <si>
    <t>V1</t>
  </si>
  <si>
    <t>V2</t>
  </si>
  <si>
    <t>V3</t>
  </si>
  <si>
    <t>V4</t>
  </si>
  <si>
    <t>V5</t>
  </si>
  <si>
    <t xml:space="preserve">item 5.2.2 </t>
  </si>
  <si>
    <t>FORMA DE MADEIRA FUNDAÇÃO</t>
  </si>
  <si>
    <t xml:space="preserve">item 5.2.3 </t>
  </si>
  <si>
    <t>FORMA DE MADEIRA ESTRUTURA</t>
  </si>
  <si>
    <t>V101</t>
  </si>
  <si>
    <t>V102</t>
  </si>
  <si>
    <t>V103</t>
  </si>
  <si>
    <t>V201</t>
  </si>
  <si>
    <t>V202</t>
  </si>
  <si>
    <t>V203</t>
  </si>
  <si>
    <t>V301</t>
  </si>
  <si>
    <t>V302</t>
  </si>
  <si>
    <t>V303</t>
  </si>
  <si>
    <t>V304</t>
  </si>
  <si>
    <t>V305</t>
  </si>
  <si>
    <t>V306</t>
  </si>
  <si>
    <t>FORMA DE MADEIRA ESTRUTURA - VIGAS</t>
  </si>
  <si>
    <t xml:space="preserve">item 5.1.3 </t>
  </si>
  <si>
    <t>FORMA DE MADEIRA ESTRUTURA - PILARES</t>
  </si>
  <si>
    <t>COMPOSIÇÃO DE B.D.I.</t>
  </si>
  <si>
    <t>Câmara Municipal de Itatiba, 19 de setembro de 2022</t>
  </si>
  <si>
    <t>CRONOGRAMA FÍSICO / FINANCEIRO</t>
  </si>
  <si>
    <t>DISCRIMINAÇÃO</t>
  </si>
  <si>
    <t>TOTAL DO ITEM</t>
  </si>
  <si>
    <t>PRIMEIRO</t>
  </si>
  <si>
    <t>SEGUNDO</t>
  </si>
  <si>
    <t>TERCEIRO</t>
  </si>
  <si>
    <t>QUARTO</t>
  </si>
  <si>
    <t>QUINTO</t>
  </si>
  <si>
    <t>SEXTO</t>
  </si>
  <si>
    <t>( % / R$ )</t>
  </si>
  <si>
    <t>MÊS</t>
  </si>
  <si>
    <t>TOTAL GERAL:</t>
  </si>
  <si>
    <t>DESEMBOLSO TOTAL DO MÊS (R$):</t>
  </si>
  <si>
    <t>MENSAL</t>
  </si>
  <si>
    <t>ACUM.</t>
  </si>
  <si>
    <t>PERCENTUAL:</t>
  </si>
  <si>
    <t>BASE:</t>
  </si>
  <si>
    <t>PLANILHA ORÇAMENTÁRIA
RESERVA TÉCNICA DE INCÊNDIO - RTI</t>
  </si>
  <si>
    <t>Com desoneração:</t>
  </si>
  <si>
    <t>BDI:</t>
  </si>
  <si>
    <t>Revestimento em porcelanato esmaltado antiderrapante para área externa e ambiente com alto tráfego, grupo de absorção BIa, assentado com argamassa colante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</si>
</sst>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#,##0.00;[Red]#,##0.00"/>
    <numFmt numFmtId="166" formatCode="#,##0;[Red]#,##0"/>
    <numFmt numFmtId="167" formatCode="00"/>
  </numFmts>
  <fonts count="22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MS Sans Serif"/>
      <charset val="1"/>
    </font>
    <font>
      <sz val="10"/>
      <color rgb="FF000000"/>
      <name val="MS Sans Serif"/>
      <family val="2"/>
      <charset val="1"/>
    </font>
    <font>
      <b/>
      <sz val="10"/>
      <color rgb="FF0000FF"/>
      <name val="Arial"/>
      <family val="2"/>
      <charset val="1"/>
    </font>
    <font>
      <b/>
      <sz val="12"/>
      <name val="Arial"/>
      <family val="2"/>
      <charset val="1"/>
    </font>
    <font>
      <sz val="10"/>
      <name val="MS Sans Serif"/>
      <family val="2"/>
      <charset val="1"/>
    </font>
    <font>
      <b/>
      <sz val="12"/>
      <name val="Times New Roman"/>
      <family val="1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i/>
      <sz val="28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EFF6FB"/>
      </patternFill>
    </fill>
    <fill>
      <patternFill patternType="solid">
        <fgColor rgb="FFDAE3F3"/>
        <bgColor rgb="FFDEEBF7"/>
      </patternFill>
    </fill>
    <fill>
      <patternFill patternType="solid">
        <fgColor rgb="FFF2F2F2"/>
        <bgColor rgb="FFEFF6FB"/>
      </patternFill>
    </fill>
    <fill>
      <patternFill patternType="solid">
        <fgColor rgb="FFDEEBF7"/>
        <bgColor rgb="FFDAE3F3"/>
      </patternFill>
    </fill>
    <fill>
      <patternFill patternType="solid">
        <fgColor rgb="FFD9D9D9"/>
        <bgColor rgb="FFD6DCE5"/>
      </patternFill>
    </fill>
    <fill>
      <patternFill patternType="solid">
        <fgColor rgb="FFBFBFBF"/>
        <bgColor rgb="FFD0CECE"/>
      </patternFill>
    </fill>
    <fill>
      <patternFill patternType="solid">
        <fgColor theme="0" tint="-0.249977111117893"/>
        <bgColor rgb="FFD6DCE5"/>
      </patternFill>
    </fill>
    <fill>
      <patternFill patternType="solid">
        <fgColor theme="0" tint="-0.249977111117893"/>
        <bgColor rgb="FFEFF6FB"/>
      </patternFill>
    </fill>
    <fill>
      <patternFill patternType="solid">
        <fgColor theme="0" tint="-0.14999847407452621"/>
        <bgColor rgb="FFEFF6FB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9" tint="0.79998168889431442"/>
        <bgColor rgb="FFEFF6F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CC"/>
      </bottom>
      <diagonal/>
    </border>
    <border>
      <left style="dotted">
        <color rgb="FF0000CC"/>
      </left>
      <right style="dotted">
        <color rgb="FF0000CC"/>
      </right>
      <top style="thin">
        <color rgb="FF0000CC"/>
      </top>
      <bottom style="dotted">
        <color rgb="FF0000CC"/>
      </bottom>
      <diagonal/>
    </border>
    <border>
      <left style="dotted">
        <color rgb="FF0000CC"/>
      </left>
      <right style="dotted">
        <color rgb="FF0000CC"/>
      </right>
      <top style="dotted">
        <color rgb="FF0000CC"/>
      </top>
      <bottom style="thin">
        <color rgb="FF0000CC"/>
      </bottom>
      <diagonal/>
    </border>
    <border>
      <left style="dotted">
        <color rgb="FF0000CC"/>
      </left>
      <right style="dotted">
        <color rgb="FF0000CC"/>
      </right>
      <top style="dotted">
        <color rgb="FF0000CC"/>
      </top>
      <bottom style="dotted">
        <color rgb="FF0000CC"/>
      </bottom>
      <diagonal/>
    </border>
    <border>
      <left style="thin">
        <color rgb="FF0000CC"/>
      </left>
      <right style="hair">
        <color rgb="FF0000CC"/>
      </right>
      <top style="thin">
        <color rgb="FF0000CC"/>
      </top>
      <bottom style="hair">
        <color rgb="FF0000CC"/>
      </bottom>
      <diagonal/>
    </border>
    <border>
      <left style="hair">
        <color rgb="FF0000CC"/>
      </left>
      <right style="hair">
        <color rgb="FF0000CC"/>
      </right>
      <top style="thin">
        <color rgb="FF0000CC"/>
      </top>
      <bottom style="hair">
        <color rgb="FF0000CC"/>
      </bottom>
      <diagonal/>
    </border>
    <border>
      <left style="hair">
        <color rgb="FF0000CC"/>
      </left>
      <right style="thin">
        <color rgb="FF0000CC"/>
      </right>
      <top style="thin">
        <color rgb="FF0000CC"/>
      </top>
      <bottom style="hair">
        <color rgb="FF0000CC"/>
      </bottom>
      <diagonal/>
    </border>
    <border>
      <left style="hair">
        <color rgb="FF0000CC"/>
      </left>
      <right style="hair">
        <color rgb="FF0000CC"/>
      </right>
      <top style="hair">
        <color rgb="FF0000CC"/>
      </top>
      <bottom style="hair">
        <color rgb="FF0000CC"/>
      </bottom>
      <diagonal/>
    </border>
    <border>
      <left style="hair">
        <color rgb="FF0000CC"/>
      </left>
      <right style="thin">
        <color rgb="FF0000CC"/>
      </right>
      <top style="hair">
        <color rgb="FF0000CC"/>
      </top>
      <bottom style="hair">
        <color rgb="FF0000CC"/>
      </bottom>
      <diagonal/>
    </border>
    <border>
      <left style="hair">
        <color rgb="FF0000CC"/>
      </left>
      <right style="hair">
        <color rgb="FF0000CC"/>
      </right>
      <top style="hair">
        <color rgb="FF0000CC"/>
      </top>
      <bottom style="thin">
        <color rgb="FF0000CC"/>
      </bottom>
      <diagonal/>
    </border>
    <border>
      <left style="hair">
        <color rgb="FF0000CC"/>
      </left>
      <right style="thin">
        <color rgb="FF0000CC"/>
      </right>
      <top style="hair">
        <color rgb="FF0000CC"/>
      </top>
      <bottom style="thin">
        <color rgb="FF0000CC"/>
      </bottom>
      <diagonal/>
    </border>
    <border>
      <left style="thin">
        <color rgb="FF0000CC"/>
      </left>
      <right style="hair">
        <color rgb="FF0000CC"/>
      </right>
      <top style="hair">
        <color rgb="FF0000CC"/>
      </top>
      <bottom style="hair">
        <color rgb="FF0000CC"/>
      </bottom>
      <diagonal/>
    </border>
    <border>
      <left style="thin">
        <color rgb="FF0000CC"/>
      </left>
      <right style="hair">
        <color rgb="FF0000CC"/>
      </right>
      <top style="hair">
        <color rgb="FF0000CC"/>
      </top>
      <bottom style="thin">
        <color rgb="FF0000CC"/>
      </bottom>
      <diagonal/>
    </border>
    <border>
      <left style="thin">
        <color rgb="FF0000CC"/>
      </left>
      <right style="dotted">
        <color rgb="FF0000CC"/>
      </right>
      <top style="dotted">
        <color rgb="FF0000CC"/>
      </top>
      <bottom style="dotted">
        <color rgb="FF0000CC"/>
      </bottom>
      <diagonal/>
    </border>
    <border>
      <left style="dotted">
        <color rgb="FF0000CC"/>
      </left>
      <right style="thin">
        <color rgb="FF0000CC"/>
      </right>
      <top style="dotted">
        <color rgb="FF0000CC"/>
      </top>
      <bottom style="dotted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/>
      <diagonal/>
    </border>
    <border>
      <left style="hair">
        <color rgb="FF0000CC"/>
      </left>
      <right style="hair">
        <color rgb="FF0000CC"/>
      </right>
      <top style="hair">
        <color rgb="FF0000CC"/>
      </top>
      <bottom/>
      <diagonal/>
    </border>
    <border>
      <left/>
      <right/>
      <top style="thin">
        <color rgb="FF0000CC"/>
      </top>
      <bottom style="hair">
        <color rgb="FF0000CC"/>
      </bottom>
      <diagonal/>
    </border>
    <border>
      <left style="hair">
        <color rgb="FF0000CC"/>
      </left>
      <right style="hair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0000CC"/>
      </left>
      <right style="hair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dotted">
        <color rgb="FF0000CC"/>
      </right>
      <top style="thin">
        <color rgb="FF0000CC"/>
      </top>
      <bottom style="dotted">
        <color rgb="FF0000CC"/>
      </bottom>
      <diagonal/>
    </border>
    <border>
      <left style="dotted">
        <color rgb="FF0000CC"/>
      </left>
      <right style="thin">
        <color rgb="FF0000CC"/>
      </right>
      <top style="thin">
        <color rgb="FF0000CC"/>
      </top>
      <bottom style="dotted">
        <color rgb="FF0000CC"/>
      </bottom>
      <diagonal/>
    </border>
    <border>
      <left style="thin">
        <color rgb="FF0000CC"/>
      </left>
      <right style="dotted">
        <color rgb="FF0000CC"/>
      </right>
      <top style="dotted">
        <color rgb="FF0000CC"/>
      </top>
      <bottom style="thin">
        <color rgb="FF0000CC"/>
      </bottom>
      <diagonal/>
    </border>
    <border>
      <left style="dotted">
        <color rgb="FF0000CC"/>
      </left>
      <right style="thin">
        <color rgb="FF0000CC"/>
      </right>
      <top style="dotted">
        <color rgb="FF0000CC"/>
      </top>
      <bottom style="thin">
        <color rgb="FF0000CC"/>
      </bottom>
      <diagonal/>
    </border>
    <border>
      <left style="thin">
        <color rgb="FF0000CC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rgb="FF0000CC"/>
      </top>
      <bottom style="hair">
        <color rgb="FF0000CC"/>
      </bottom>
      <diagonal/>
    </border>
    <border>
      <left style="thin">
        <color rgb="FF0000CC"/>
      </left>
      <right style="hair">
        <color rgb="FF0000CC"/>
      </right>
      <top/>
      <bottom style="hair">
        <color rgb="FF0000CC"/>
      </bottom>
      <diagonal/>
    </border>
    <border>
      <left style="hair">
        <color rgb="FF0000CC"/>
      </left>
      <right style="hair">
        <color rgb="FF0000CC"/>
      </right>
      <top/>
      <bottom style="hair">
        <color rgb="FF0000CC"/>
      </bottom>
      <diagonal/>
    </border>
    <border>
      <left style="thin">
        <color rgb="FF0000CC"/>
      </left>
      <right style="hair">
        <color rgb="FF0000CC"/>
      </right>
      <top style="hair">
        <color rgb="FF0000CC"/>
      </top>
      <bottom style="dotted">
        <color rgb="FF0000CC"/>
      </bottom>
      <diagonal/>
    </border>
    <border>
      <left style="hair">
        <color rgb="FF0000CC"/>
      </left>
      <right style="hair">
        <color rgb="FF0000CC"/>
      </right>
      <top style="hair">
        <color rgb="FF0000CC"/>
      </top>
      <bottom style="dotted">
        <color rgb="FF0000CC"/>
      </bottom>
      <diagonal/>
    </border>
    <border>
      <left style="hair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hair">
        <color rgb="FF0000CC"/>
      </left>
      <right style="thin">
        <color rgb="FF0000CC"/>
      </right>
      <top/>
      <bottom style="hair">
        <color rgb="FF0000CC"/>
      </bottom>
      <diagonal/>
    </border>
    <border>
      <left style="hair">
        <color rgb="FF0000CC"/>
      </left>
      <right/>
      <top style="thin">
        <color rgb="FF0000CC"/>
      </top>
      <bottom style="hair">
        <color rgb="FF0000CC"/>
      </bottom>
      <diagonal/>
    </border>
    <border>
      <left/>
      <right style="hair">
        <color rgb="FF0000CC"/>
      </right>
      <top style="thin">
        <color rgb="FF0000CC"/>
      </top>
      <bottom style="hair">
        <color rgb="FF0000CC"/>
      </bottom>
      <diagonal/>
    </border>
    <border>
      <left style="thin">
        <color rgb="FF0000CC"/>
      </left>
      <right style="hair">
        <color rgb="FF0000CC"/>
      </right>
      <top style="hair">
        <color rgb="FF0000CC"/>
      </top>
      <bottom/>
      <diagonal/>
    </border>
    <border>
      <left style="hair">
        <color rgb="FF0000CC"/>
      </left>
      <right/>
      <top style="hair">
        <color rgb="FF0000CC"/>
      </top>
      <bottom style="hair">
        <color rgb="FF0000CC"/>
      </bottom>
      <diagonal/>
    </border>
    <border>
      <left style="hair">
        <color rgb="FF0000CC"/>
      </left>
      <right style="hair">
        <color rgb="FF0000CC"/>
      </right>
      <top/>
      <bottom/>
      <diagonal/>
    </border>
    <border>
      <left/>
      <right style="thin">
        <color rgb="FF0000CC"/>
      </right>
      <top style="hair">
        <color rgb="FF0000CC"/>
      </top>
      <bottom style="hair">
        <color rgb="FF0000CC"/>
      </bottom>
      <diagonal/>
    </border>
    <border>
      <left style="hair">
        <color rgb="FF0000CC"/>
      </left>
      <right style="thin">
        <color rgb="FF0000CC"/>
      </right>
      <top style="hair">
        <color rgb="FF0000CC"/>
      </top>
      <bottom/>
      <diagonal/>
    </border>
    <border>
      <left style="hair">
        <color rgb="FF0000CC"/>
      </left>
      <right style="thin">
        <color rgb="FF0000CC"/>
      </right>
      <top/>
      <bottom style="thin">
        <color rgb="FF0000CC"/>
      </bottom>
      <diagonal/>
    </border>
    <border>
      <left style="hair">
        <color rgb="FF0000CC"/>
      </left>
      <right style="thin">
        <color rgb="FF0000CC"/>
      </right>
      <top style="thin">
        <color rgb="FF0000CC"/>
      </top>
      <bottom/>
      <diagonal/>
    </border>
    <border>
      <left style="hair">
        <color rgb="FF0000CC"/>
      </left>
      <right style="hair">
        <color rgb="FF000099"/>
      </right>
      <top style="thin">
        <color rgb="FF0000CC"/>
      </top>
      <bottom style="hair">
        <color rgb="FF0000CC"/>
      </bottom>
      <diagonal/>
    </border>
    <border>
      <left style="hair">
        <color rgb="FF0000CC"/>
      </left>
      <right style="hair">
        <color rgb="FF000099"/>
      </right>
      <top style="hair">
        <color rgb="FF0000CC"/>
      </top>
      <bottom style="thin">
        <color rgb="FF0000CC"/>
      </bottom>
      <diagonal/>
    </border>
  </borders>
  <cellStyleXfs count="6">
    <xf numFmtId="0" fontId="0" fillId="0" borderId="0"/>
    <xf numFmtId="164" fontId="11" fillId="0" borderId="0" applyBorder="0" applyProtection="0"/>
    <xf numFmtId="9" fontId="11" fillId="0" borderId="0" applyBorder="0" applyProtection="0"/>
    <xf numFmtId="0" fontId="1" fillId="0" borderId="0"/>
    <xf numFmtId="164" fontId="11" fillId="0" borderId="0" applyBorder="0" applyProtection="0"/>
    <xf numFmtId="0" fontId="2" fillId="0" borderId="0" applyBorder="0" applyProtection="0"/>
  </cellStyleXfs>
  <cellXfs count="225">
    <xf numFmtId="0" fontId="0" fillId="0" borderId="0" xfId="0"/>
    <xf numFmtId="0" fontId="5" fillId="6" borderId="22" xfId="5" applyFont="1" applyFill="1" applyBorder="1" applyAlignment="1" applyProtection="1">
      <alignment horizontal="left" vertical="center"/>
    </xf>
    <xf numFmtId="0" fontId="5" fillId="6" borderId="23" xfId="5" applyFont="1" applyFill="1" applyBorder="1" applyAlignment="1" applyProtection="1">
      <alignment vertical="center"/>
    </xf>
    <xf numFmtId="4" fontId="5" fillId="6" borderId="24" xfId="5" applyNumberFormat="1" applyFont="1" applyFill="1" applyBorder="1" applyAlignment="1" applyProtection="1">
      <alignment vertical="center"/>
    </xf>
    <xf numFmtId="0" fontId="5" fillId="6" borderId="22" xfId="5" applyFont="1" applyFill="1" applyBorder="1" applyAlignment="1" applyProtection="1">
      <alignment horizontal="left" vertical="center" wrapText="1"/>
    </xf>
    <xf numFmtId="4" fontId="4" fillId="7" borderId="26" xfId="5" applyNumberFormat="1" applyFont="1" applyFill="1" applyBorder="1" applyAlignment="1" applyProtection="1">
      <alignment vertical="center"/>
    </xf>
    <xf numFmtId="0" fontId="5" fillId="6" borderId="27" xfId="5" applyFont="1" applyFill="1" applyBorder="1" applyAlignment="1" applyProtection="1">
      <alignment horizontal="left" vertical="center" wrapText="1"/>
    </xf>
    <xf numFmtId="0" fontId="5" fillId="6" borderId="28" xfId="5" applyFont="1" applyFill="1" applyBorder="1" applyAlignment="1" applyProtection="1">
      <alignment vertical="center"/>
    </xf>
    <xf numFmtId="0" fontId="0" fillId="2" borderId="0" xfId="0" applyFill="1"/>
    <xf numFmtId="0" fontId="5" fillId="2" borderId="0" xfId="5" applyFont="1" applyFill="1" applyBorder="1" applyAlignment="1" applyProtection="1">
      <alignment horizontal="left" wrapText="1"/>
    </xf>
    <xf numFmtId="0" fontId="5" fillId="2" borderId="0" xfId="5" applyFont="1" applyFill="1" applyBorder="1" applyProtection="1"/>
    <xf numFmtId="4" fontId="5" fillId="2" borderId="0" xfId="5" applyNumberFormat="1" applyFont="1" applyFill="1" applyBorder="1" applyProtection="1"/>
    <xf numFmtId="4" fontId="8" fillId="2" borderId="0" xfId="5" applyNumberFormat="1" applyFont="1" applyFill="1" applyBorder="1" applyAlignment="1" applyProtection="1">
      <alignment horizontal="right" vertical="center"/>
    </xf>
    <xf numFmtId="4" fontId="5" fillId="2" borderId="0" xfId="5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 wrapText="1"/>
    </xf>
    <xf numFmtId="166" fontId="3" fillId="4" borderId="11" xfId="0" applyNumberFormat="1" applyFont="1" applyFill="1" applyBorder="1" applyAlignment="1">
      <alignment horizontal="center" vertical="center" wrapText="1"/>
    </xf>
    <xf numFmtId="10" fontId="3" fillId="0" borderId="2" xfId="2" applyNumberFormat="1" applyFont="1" applyBorder="1" applyAlignment="1" applyProtection="1">
      <alignment horizontal="center" vertical="center"/>
    </xf>
    <xf numFmtId="10" fontId="3" fillId="2" borderId="2" xfId="2" applyNumberFormat="1" applyFont="1" applyFill="1" applyBorder="1" applyAlignment="1" applyProtection="1">
      <alignment horizontal="center" vertical="center"/>
    </xf>
    <xf numFmtId="10" fontId="3" fillId="2" borderId="31" xfId="2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horizontal="center" vertical="center"/>
    </xf>
    <xf numFmtId="165" fontId="3" fillId="2" borderId="4" xfId="1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center" vertical="center"/>
    </xf>
    <xf numFmtId="10" fontId="3" fillId="0" borderId="4" xfId="2" applyNumberFormat="1" applyFont="1" applyBorder="1" applyAlignment="1" applyProtection="1">
      <alignment horizontal="center" vertical="center"/>
    </xf>
    <xf numFmtId="10" fontId="3" fillId="2" borderId="4" xfId="2" applyNumberFormat="1" applyFont="1" applyFill="1" applyBorder="1" applyAlignment="1" applyProtection="1">
      <alignment horizontal="center" vertical="center"/>
    </xf>
    <xf numFmtId="10" fontId="3" fillId="2" borderId="15" xfId="2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Border="1" applyAlignment="1" applyProtection="1">
      <alignment horizontal="center" vertical="center"/>
    </xf>
    <xf numFmtId="165" fontId="3" fillId="2" borderId="3" xfId="1" applyNumberFormat="1" applyFont="1" applyFill="1" applyBorder="1" applyAlignment="1" applyProtection="1">
      <alignment horizontal="center" vertical="center"/>
    </xf>
    <xf numFmtId="165" fontId="3" fillId="2" borderId="33" xfId="1" applyNumberFormat="1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0" fontId="3" fillId="2" borderId="0" xfId="2" applyNumberFormat="1" applyFont="1" applyFill="1" applyBorder="1" applyAlignment="1" applyProtection="1">
      <alignment horizontal="center" vertical="center"/>
    </xf>
    <xf numFmtId="10" fontId="3" fillId="2" borderId="35" xfId="2" applyNumberFormat="1" applyFont="1" applyFill="1" applyBorder="1" applyAlignment="1" applyProtection="1">
      <alignment horizontal="center" vertical="center"/>
    </xf>
    <xf numFmtId="10" fontId="3" fillId="2" borderId="36" xfId="2" applyNumberFormat="1" applyFont="1" applyFill="1" applyBorder="1" applyAlignment="1" applyProtection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0" fontId="3" fillId="2" borderId="37" xfId="2" applyNumberFormat="1" applyFont="1" applyFill="1" applyBorder="1" applyAlignment="1" applyProtection="1">
      <alignment horizontal="center" vertical="center"/>
    </xf>
    <xf numFmtId="10" fontId="3" fillId="2" borderId="28" xfId="2" applyNumberFormat="1" applyFont="1" applyFill="1" applyBorder="1" applyAlignment="1" applyProtection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2" applyNumberFormat="1" applyFont="1" applyBorder="1" applyAlignment="1" applyProtection="1">
      <alignment horizontal="center" vertical="center"/>
    </xf>
    <xf numFmtId="165" fontId="3" fillId="0" borderId="15" xfId="2" applyNumberFormat="1" applyFont="1" applyBorder="1" applyAlignment="1" applyProtection="1">
      <alignment horizontal="center" vertical="center"/>
    </xf>
    <xf numFmtId="10" fontId="3" fillId="0" borderId="15" xfId="2" applyNumberFormat="1" applyFont="1" applyBorder="1" applyAlignment="1" applyProtection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0" fontId="3" fillId="0" borderId="3" xfId="2" applyNumberFormat="1" applyFont="1" applyBorder="1" applyAlignment="1" applyProtection="1">
      <alignment horizontal="center" vertical="center"/>
    </xf>
    <xf numFmtId="10" fontId="3" fillId="0" borderId="33" xfId="2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5" fillId="0" borderId="0" xfId="5" applyFont="1" applyBorder="1" applyAlignment="1" applyProtection="1">
      <alignment horizontal="left" wrapText="1"/>
    </xf>
    <xf numFmtId="0" fontId="5" fillId="0" borderId="0" xfId="5" applyFont="1" applyBorder="1" applyProtection="1"/>
    <xf numFmtId="4" fontId="5" fillId="0" borderId="0" xfId="5" applyNumberFormat="1" applyFont="1" applyBorder="1" applyProtection="1"/>
    <xf numFmtId="4" fontId="8" fillId="0" borderId="0" xfId="5" applyNumberFormat="1" applyFont="1" applyBorder="1" applyAlignment="1" applyProtection="1">
      <alignment horizontal="right" vertical="center"/>
    </xf>
    <xf numFmtId="4" fontId="5" fillId="0" borderId="0" xfId="5" applyNumberFormat="1" applyFont="1" applyBorder="1" applyAlignment="1" applyProtection="1">
      <alignment horizontal="right" vertical="center"/>
    </xf>
    <xf numFmtId="0" fontId="13" fillId="0" borderId="0" xfId="5" applyFont="1" applyBorder="1" applyProtection="1"/>
    <xf numFmtId="0" fontId="13" fillId="0" borderId="0" xfId="5" applyFont="1" applyBorder="1" applyAlignment="1" applyProtection="1">
      <alignment vertical="center"/>
    </xf>
    <xf numFmtId="0" fontId="12" fillId="0" borderId="0" xfId="5" applyFont="1" applyBorder="1" applyProtection="1"/>
    <xf numFmtId="0" fontId="13" fillId="0" borderId="8" xfId="5" applyFont="1" applyBorder="1" applyAlignment="1" applyProtection="1">
      <alignment horizontal="center" vertical="center"/>
    </xf>
    <xf numFmtId="49" fontId="13" fillId="0" borderId="8" xfId="5" applyNumberFormat="1" applyFont="1" applyBorder="1" applyAlignment="1" applyProtection="1">
      <alignment horizontal="center" vertical="center"/>
    </xf>
    <xf numFmtId="0" fontId="13" fillId="0" borderId="8" xfId="5" applyFont="1" applyBorder="1" applyAlignment="1" applyProtection="1">
      <alignment horizontal="left" vertical="center" wrapText="1"/>
    </xf>
    <xf numFmtId="0" fontId="13" fillId="0" borderId="8" xfId="5" applyFont="1" applyBorder="1" applyAlignment="1" applyProtection="1">
      <alignment horizontal="center" vertical="center" wrapText="1"/>
    </xf>
    <xf numFmtId="164" fontId="17" fillId="0" borderId="8" xfId="5" applyNumberFormat="1" applyFont="1" applyBorder="1" applyAlignment="1" applyProtection="1">
      <alignment horizontal="center" vertical="center"/>
    </xf>
    <xf numFmtId="164" fontId="17" fillId="0" borderId="8" xfId="5" applyNumberFormat="1" applyFont="1" applyBorder="1" applyAlignment="1" applyProtection="1">
      <alignment horizontal="center" vertical="center" wrapText="1"/>
    </xf>
    <xf numFmtId="164" fontId="13" fillId="0" borderId="8" xfId="5" applyNumberFormat="1" applyFont="1" applyBorder="1" applyAlignment="1" applyProtection="1">
      <alignment horizontal="center" vertical="center" wrapText="1"/>
    </xf>
    <xf numFmtId="164" fontId="17" fillId="2" borderId="8" xfId="5" applyNumberFormat="1" applyFont="1" applyFill="1" applyBorder="1" applyAlignment="1" applyProtection="1">
      <alignment horizontal="center" vertical="center" wrapText="1"/>
    </xf>
    <xf numFmtId="0" fontId="13" fillId="0" borderId="10" xfId="5" applyFont="1" applyBorder="1" applyAlignment="1" applyProtection="1">
      <alignment horizontal="center" vertical="center"/>
    </xf>
    <xf numFmtId="49" fontId="13" fillId="0" borderId="10" xfId="5" applyNumberFormat="1" applyFont="1" applyBorder="1" applyAlignment="1" applyProtection="1">
      <alignment horizontal="center" vertical="center"/>
    </xf>
    <xf numFmtId="0" fontId="13" fillId="0" borderId="10" xfId="5" applyFont="1" applyBorder="1" applyAlignment="1" applyProtection="1">
      <alignment horizontal="left" vertical="center" wrapText="1"/>
    </xf>
    <xf numFmtId="0" fontId="13" fillId="0" borderId="10" xfId="5" applyFont="1" applyBorder="1" applyAlignment="1" applyProtection="1">
      <alignment horizontal="center" vertical="center" wrapText="1"/>
    </xf>
    <xf numFmtId="164" fontId="17" fillId="0" borderId="10" xfId="5" applyNumberFormat="1" applyFont="1" applyBorder="1" applyAlignment="1" applyProtection="1">
      <alignment horizontal="center" vertical="center"/>
    </xf>
    <xf numFmtId="164" fontId="17" fillId="0" borderId="10" xfId="5" applyNumberFormat="1" applyFont="1" applyBorder="1" applyAlignment="1" applyProtection="1">
      <alignment horizontal="center" vertical="center" wrapText="1"/>
    </xf>
    <xf numFmtId="164" fontId="13" fillId="0" borderId="10" xfId="5" applyNumberFormat="1" applyFont="1" applyBorder="1" applyAlignment="1" applyProtection="1">
      <alignment horizontal="center" vertical="center" wrapText="1"/>
    </xf>
    <xf numFmtId="49" fontId="13" fillId="2" borderId="12" xfId="5" applyNumberFormat="1" applyFont="1" applyFill="1" applyBorder="1" applyAlignment="1" applyProtection="1">
      <alignment horizontal="center" vertical="center"/>
    </xf>
    <xf numFmtId="164" fontId="17" fillId="2" borderId="8" xfId="5" applyNumberFormat="1" applyFont="1" applyFill="1" applyBorder="1" applyAlignment="1" applyProtection="1">
      <alignment horizontal="center" vertical="center"/>
    </xf>
    <xf numFmtId="49" fontId="13" fillId="2" borderId="13" xfId="5" applyNumberFormat="1" applyFont="1" applyFill="1" applyBorder="1" applyAlignment="1" applyProtection="1">
      <alignment horizontal="center" vertical="center"/>
    </xf>
    <xf numFmtId="164" fontId="17" fillId="2" borderId="10" xfId="5" applyNumberFormat="1" applyFont="1" applyFill="1" applyBorder="1" applyAlignment="1" applyProtection="1">
      <alignment horizontal="center" vertical="center"/>
    </xf>
    <xf numFmtId="164" fontId="13" fillId="0" borderId="17" xfId="5" applyNumberFormat="1" applyFont="1" applyBorder="1" applyAlignment="1" applyProtection="1">
      <alignment horizontal="center" vertical="center" wrapText="1"/>
    </xf>
    <xf numFmtId="49" fontId="13" fillId="0" borderId="0" xfId="5" applyNumberFormat="1" applyFont="1" applyBorder="1" applyAlignment="1" applyProtection="1">
      <alignment horizontal="center"/>
    </xf>
    <xf numFmtId="4" fontId="17" fillId="0" borderId="0" xfId="5" applyNumberFormat="1" applyFont="1" applyBorder="1" applyAlignment="1" applyProtection="1">
      <alignment horizontal="right" vertical="center"/>
    </xf>
    <xf numFmtId="4" fontId="13" fillId="0" borderId="0" xfId="5" applyNumberFormat="1" applyFont="1" applyBorder="1" applyAlignment="1" applyProtection="1">
      <alignment horizontal="right" vertical="center"/>
    </xf>
    <xf numFmtId="164" fontId="13" fillId="0" borderId="8" xfId="5" applyNumberFormat="1" applyFont="1" applyBorder="1" applyAlignment="1" applyProtection="1">
      <alignment horizontal="center" vertical="center"/>
    </xf>
    <xf numFmtId="49" fontId="13" fillId="2" borderId="41" xfId="5" applyNumberFormat="1" applyFont="1" applyFill="1" applyBorder="1" applyAlignment="1" applyProtection="1">
      <alignment horizontal="center" vertical="center"/>
    </xf>
    <xf numFmtId="0" fontId="13" fillId="0" borderId="17" xfId="5" applyFont="1" applyBorder="1" applyAlignment="1" applyProtection="1">
      <alignment horizontal="center" vertical="center"/>
    </xf>
    <xf numFmtId="0" fontId="13" fillId="0" borderId="42" xfId="5" applyFont="1" applyBorder="1" applyAlignment="1" applyProtection="1">
      <alignment horizontal="center" vertical="center" wrapText="1"/>
    </xf>
    <xf numFmtId="164" fontId="13" fillId="0" borderId="42" xfId="5" applyNumberFormat="1" applyFont="1" applyBorder="1" applyAlignment="1" applyProtection="1">
      <alignment horizontal="center" vertical="center"/>
    </xf>
    <xf numFmtId="164" fontId="13" fillId="0" borderId="10" xfId="5" applyNumberFormat="1" applyFont="1" applyBorder="1" applyAlignment="1" applyProtection="1">
      <alignment horizontal="center" vertical="center"/>
    </xf>
    <xf numFmtId="0" fontId="13" fillId="0" borderId="42" xfId="5" applyFont="1" applyBorder="1" applyAlignment="1" applyProtection="1">
      <alignment horizontal="center" vertical="center"/>
    </xf>
    <xf numFmtId="49" fontId="13" fillId="0" borderId="42" xfId="5" applyNumberFormat="1" applyFont="1" applyBorder="1" applyAlignment="1" applyProtection="1">
      <alignment horizontal="center" vertical="center"/>
    </xf>
    <xf numFmtId="0" fontId="13" fillId="0" borderId="42" xfId="5" applyFont="1" applyBorder="1" applyAlignment="1" applyProtection="1">
      <alignment horizontal="left" vertical="center" wrapText="1"/>
    </xf>
    <xf numFmtId="164" fontId="17" fillId="0" borderId="42" xfId="5" applyNumberFormat="1" applyFont="1" applyBorder="1" applyAlignment="1" applyProtection="1">
      <alignment horizontal="center" vertical="center"/>
    </xf>
    <xf numFmtId="164" fontId="17" fillId="0" borderId="42" xfId="5" applyNumberFormat="1" applyFont="1" applyBorder="1" applyAlignment="1" applyProtection="1">
      <alignment horizontal="center" vertical="center" wrapText="1"/>
    </xf>
    <xf numFmtId="49" fontId="13" fillId="2" borderId="47" xfId="5" applyNumberFormat="1" applyFont="1" applyFill="1" applyBorder="1" applyAlignment="1" applyProtection="1">
      <alignment horizontal="center" vertical="center"/>
    </xf>
    <xf numFmtId="49" fontId="13" fillId="0" borderId="17" xfId="5" applyNumberFormat="1" applyFont="1" applyBorder="1" applyAlignment="1" applyProtection="1">
      <alignment horizontal="center" vertical="center"/>
    </xf>
    <xf numFmtId="0" fontId="13" fillId="0" borderId="17" xfId="5" applyFont="1" applyBorder="1" applyAlignment="1" applyProtection="1">
      <alignment horizontal="left" vertical="center" wrapText="1"/>
    </xf>
    <xf numFmtId="0" fontId="13" fillId="0" borderId="17" xfId="5" applyFont="1" applyBorder="1" applyAlignment="1" applyProtection="1">
      <alignment horizontal="center" vertical="center" wrapText="1"/>
    </xf>
    <xf numFmtId="164" fontId="17" fillId="2" borderId="17" xfId="5" applyNumberFormat="1" applyFont="1" applyFill="1" applyBorder="1" applyAlignment="1" applyProtection="1">
      <alignment horizontal="center" vertical="center"/>
    </xf>
    <xf numFmtId="164" fontId="13" fillId="0" borderId="17" xfId="5" applyNumberFormat="1" applyFont="1" applyBorder="1" applyAlignment="1" applyProtection="1">
      <alignment horizontal="center" vertical="center"/>
    </xf>
    <xf numFmtId="164" fontId="17" fillId="0" borderId="8" xfId="5" applyNumberFormat="1" applyFont="1" applyBorder="1" applyAlignment="1" applyProtection="1">
      <alignment horizontal="right" vertical="center" wrapText="1"/>
    </xf>
    <xf numFmtId="0" fontId="13" fillId="0" borderId="40" xfId="5" applyFont="1" applyBorder="1" applyProtection="1"/>
    <xf numFmtId="0" fontId="13" fillId="0" borderId="8" xfId="5" applyFont="1" applyBorder="1" applyProtection="1"/>
    <xf numFmtId="0" fontId="13" fillId="0" borderId="17" xfId="5" applyFont="1" applyBorder="1" applyProtection="1"/>
    <xf numFmtId="0" fontId="13" fillId="0" borderId="49" xfId="5" applyFont="1" applyBorder="1" applyProtection="1"/>
    <xf numFmtId="0" fontId="13" fillId="0" borderId="0" xfId="0" applyFont="1"/>
    <xf numFmtId="0" fontId="13" fillId="0" borderId="8" xfId="0" applyFont="1" applyBorder="1" applyAlignment="1">
      <alignment vertical="center" wrapText="1"/>
    </xf>
    <xf numFmtId="0" fontId="13" fillId="0" borderId="49" xfId="0" applyFont="1" applyBorder="1"/>
    <xf numFmtId="0" fontId="13" fillId="0" borderId="40" xfId="0" applyFont="1" applyBorder="1"/>
    <xf numFmtId="0" fontId="13" fillId="0" borderId="8" xfId="0" applyFont="1" applyBorder="1"/>
    <xf numFmtId="0" fontId="13" fillId="0" borderId="17" xfId="0" applyFont="1" applyBorder="1"/>
    <xf numFmtId="49" fontId="13" fillId="0" borderId="12" xfId="5" applyNumberFormat="1" applyFont="1" applyBorder="1" applyAlignment="1" applyProtection="1">
      <alignment horizontal="center" vertical="center"/>
    </xf>
    <xf numFmtId="164" fontId="17" fillId="0" borderId="17" xfId="5" applyNumberFormat="1" applyFont="1" applyBorder="1" applyAlignment="1" applyProtection="1">
      <alignment horizontal="center" vertical="center" wrapText="1"/>
    </xf>
    <xf numFmtId="49" fontId="13" fillId="0" borderId="10" xfId="5" applyNumberFormat="1" applyFont="1" applyBorder="1" applyAlignment="1" applyProtection="1">
      <alignment horizontal="center" vertical="center" wrapText="1"/>
    </xf>
    <xf numFmtId="49" fontId="13" fillId="0" borderId="8" xfId="5" applyNumberFormat="1" applyFont="1" applyBorder="1" applyAlignment="1" applyProtection="1">
      <alignment horizontal="center" vertical="center" wrapText="1"/>
    </xf>
    <xf numFmtId="49" fontId="13" fillId="0" borderId="41" xfId="5" applyNumberFormat="1" applyFont="1" applyBorder="1" applyAlignment="1" applyProtection="1">
      <alignment horizontal="center" vertical="center"/>
    </xf>
    <xf numFmtId="49" fontId="13" fillId="0" borderId="42" xfId="5" applyNumberFormat="1" applyFont="1" applyBorder="1" applyAlignment="1" applyProtection="1">
      <alignment horizontal="center" vertical="center" wrapText="1"/>
    </xf>
    <xf numFmtId="49" fontId="13" fillId="0" borderId="47" xfId="5" applyNumberFormat="1" applyFont="1" applyBorder="1" applyAlignment="1" applyProtection="1">
      <alignment horizontal="center" vertical="center"/>
    </xf>
    <xf numFmtId="164" fontId="17" fillId="0" borderId="17" xfId="5" applyNumberFormat="1" applyFont="1" applyBorder="1" applyAlignment="1" applyProtection="1">
      <alignment horizontal="center" vertical="center"/>
    </xf>
    <xf numFmtId="49" fontId="13" fillId="0" borderId="13" xfId="5" applyNumberFormat="1" applyFont="1" applyBorder="1" applyAlignment="1" applyProtection="1">
      <alignment horizontal="center" vertical="center"/>
    </xf>
    <xf numFmtId="49" fontId="12" fillId="8" borderId="5" xfId="5" applyNumberFormat="1" applyFont="1" applyFill="1" applyBorder="1" applyAlignment="1" applyProtection="1">
      <alignment horizontal="center" vertical="center"/>
    </xf>
    <xf numFmtId="164" fontId="12" fillId="8" borderId="6" xfId="5" applyNumberFormat="1" applyFont="1" applyFill="1" applyBorder="1" applyAlignment="1" applyProtection="1">
      <alignment vertical="center"/>
    </xf>
    <xf numFmtId="164" fontId="12" fillId="8" borderId="6" xfId="5" applyNumberFormat="1" applyFont="1" applyFill="1" applyBorder="1" applyAlignment="1" applyProtection="1">
      <alignment horizontal="center" vertical="center"/>
    </xf>
    <xf numFmtId="49" fontId="12" fillId="10" borderId="39" xfId="5" applyNumberFormat="1" applyFont="1" applyFill="1" applyBorder="1" applyAlignment="1" applyProtection="1">
      <alignment horizontal="center" vertical="center"/>
    </xf>
    <xf numFmtId="49" fontId="12" fillId="10" borderId="12" xfId="5" applyNumberFormat="1" applyFont="1" applyFill="1" applyBorder="1" applyAlignment="1" applyProtection="1">
      <alignment horizontal="center" vertical="center"/>
    </xf>
    <xf numFmtId="49" fontId="12" fillId="8" borderId="6" xfId="5" applyNumberFormat="1" applyFont="1" applyFill="1" applyBorder="1" applyAlignment="1" applyProtection="1">
      <alignment horizontal="center" vertical="center"/>
    </xf>
    <xf numFmtId="49" fontId="12" fillId="8" borderId="39" xfId="5" applyNumberFormat="1" applyFont="1" applyFill="1" applyBorder="1" applyAlignment="1" applyProtection="1">
      <alignment horizontal="center" vertical="center"/>
    </xf>
    <xf numFmtId="0" fontId="12" fillId="11" borderId="40" xfId="5" applyFont="1" applyFill="1" applyBorder="1" applyAlignment="1" applyProtection="1">
      <alignment horizontal="center" vertical="center"/>
    </xf>
    <xf numFmtId="4" fontId="16" fillId="11" borderId="40" xfId="5" applyNumberFormat="1" applyFont="1" applyFill="1" applyBorder="1" applyAlignment="1" applyProtection="1">
      <alignment vertical="center"/>
    </xf>
    <xf numFmtId="164" fontId="17" fillId="11" borderId="40" xfId="5" applyNumberFormat="1" applyFont="1" applyFill="1" applyBorder="1" applyAlignment="1" applyProtection="1">
      <alignment horizontal="right" vertical="center"/>
    </xf>
    <xf numFmtId="164" fontId="13" fillId="11" borderId="40" xfId="5" applyNumberFormat="1" applyFont="1" applyFill="1" applyBorder="1" applyAlignment="1" applyProtection="1">
      <alignment horizontal="right" vertical="center"/>
    </xf>
    <xf numFmtId="164" fontId="12" fillId="8" borderId="40" xfId="5" applyNumberFormat="1" applyFont="1" applyFill="1" applyBorder="1" applyAlignment="1" applyProtection="1">
      <alignment horizontal="center" vertical="center"/>
    </xf>
    <xf numFmtId="49" fontId="12" fillId="12" borderId="12" xfId="5" applyNumberFormat="1" applyFont="1" applyFill="1" applyBorder="1" applyAlignment="1" applyProtection="1">
      <alignment horizontal="center" vertical="center"/>
    </xf>
    <xf numFmtId="0" fontId="12" fillId="0" borderId="0" xfId="5" applyFont="1" applyBorder="1" applyAlignment="1" applyProtection="1">
      <alignment vertical="center" wrapText="1"/>
    </xf>
    <xf numFmtId="164" fontId="12" fillId="8" borderId="19" xfId="5" applyNumberFormat="1" applyFont="1" applyFill="1" applyBorder="1" applyAlignment="1" applyProtection="1">
      <alignment vertical="center"/>
    </xf>
    <xf numFmtId="4" fontId="14" fillId="12" borderId="17" xfId="5" applyNumberFormat="1" applyFont="1" applyFill="1" applyBorder="1" applyAlignment="1" applyProtection="1">
      <alignment horizontal="center" vertical="center"/>
    </xf>
    <xf numFmtId="0" fontId="13" fillId="0" borderId="9" xfId="5" applyFont="1" applyBorder="1" applyAlignment="1" applyProtection="1">
      <alignment vertical="center" wrapText="1"/>
    </xf>
    <xf numFmtId="0" fontId="13" fillId="0" borderId="11" xfId="5" applyFont="1" applyBorder="1" applyAlignment="1" applyProtection="1">
      <alignment vertical="center" wrapText="1"/>
    </xf>
    <xf numFmtId="0" fontId="13" fillId="0" borderId="9" xfId="5" applyFont="1" applyBorder="1" applyAlignment="1" applyProtection="1">
      <alignment horizontal="left" vertical="center" wrapText="1"/>
    </xf>
    <xf numFmtId="0" fontId="13" fillId="0" borderId="51" xfId="5" applyFont="1" applyBorder="1" applyAlignment="1" applyProtection="1">
      <alignment vertical="center" wrapText="1"/>
    </xf>
    <xf numFmtId="0" fontId="15" fillId="14" borderId="7" xfId="5" applyFont="1" applyFill="1" applyBorder="1" applyAlignment="1" applyProtection="1">
      <alignment vertical="center"/>
    </xf>
    <xf numFmtId="0" fontId="13" fillId="14" borderId="44" xfId="5" applyFont="1" applyFill="1" applyBorder="1" applyAlignment="1" applyProtection="1">
      <alignment vertical="center" wrapText="1"/>
    </xf>
    <xf numFmtId="0" fontId="20" fillId="0" borderId="0" xfId="0" applyFont="1"/>
    <xf numFmtId="0" fontId="20" fillId="0" borderId="0" xfId="5" applyFont="1" applyBorder="1" applyProtection="1"/>
    <xf numFmtId="0" fontId="21" fillId="0" borderId="0" xfId="5" applyFont="1" applyBorder="1" applyAlignment="1" applyProtection="1">
      <alignment horizontal="center" vertical="center" wrapText="1"/>
    </xf>
    <xf numFmtId="10" fontId="21" fillId="0" borderId="0" xfId="5" applyNumberFormat="1" applyFont="1" applyBorder="1" applyAlignment="1" applyProtection="1">
      <alignment horizontal="center" vertical="center" wrapText="1"/>
    </xf>
    <xf numFmtId="0" fontId="13" fillId="0" borderId="0" xfId="5" applyFont="1" applyBorder="1" applyAlignment="1" applyProtection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5" applyFont="1" applyBorder="1" applyAlignment="1" applyProtection="1">
      <alignment vertical="center"/>
    </xf>
    <xf numFmtId="0" fontId="12" fillId="0" borderId="0" xfId="5" applyFont="1" applyBorder="1" applyAlignment="1" applyProtection="1">
      <alignment vertical="center"/>
    </xf>
    <xf numFmtId="0" fontId="12" fillId="14" borderId="44" xfId="5" applyFont="1" applyFill="1" applyBorder="1" applyAlignment="1" applyProtection="1">
      <alignment vertical="center" wrapText="1"/>
    </xf>
    <xf numFmtId="0" fontId="12" fillId="14" borderId="40" xfId="5" applyFont="1" applyFill="1" applyBorder="1" applyAlignment="1" applyProtection="1">
      <alignment vertical="center" wrapText="1"/>
    </xf>
    <xf numFmtId="0" fontId="13" fillId="0" borderId="49" xfId="5" applyFont="1" applyBorder="1" applyAlignment="1" applyProtection="1">
      <alignment vertical="center"/>
    </xf>
    <xf numFmtId="0" fontId="13" fillId="0" borderId="40" xfId="5" applyFont="1" applyBorder="1" applyAlignment="1" applyProtection="1">
      <alignment vertical="center"/>
    </xf>
    <xf numFmtId="0" fontId="13" fillId="0" borderId="8" xfId="5" applyFont="1" applyBorder="1" applyAlignment="1" applyProtection="1">
      <alignment vertical="center"/>
    </xf>
    <xf numFmtId="0" fontId="13" fillId="0" borderId="17" xfId="5" applyFont="1" applyBorder="1" applyAlignment="1" applyProtection="1">
      <alignment vertical="center"/>
    </xf>
    <xf numFmtId="0" fontId="12" fillId="14" borderId="7" xfId="5" applyFont="1" applyFill="1" applyBorder="1" applyAlignment="1" applyProtection="1">
      <alignment vertical="center" wrapText="1"/>
    </xf>
    <xf numFmtId="0" fontId="13" fillId="14" borderId="43" xfId="5" applyFont="1" applyFill="1" applyBorder="1" applyAlignment="1" applyProtection="1">
      <alignment vertical="center"/>
    </xf>
    <xf numFmtId="4" fontId="18" fillId="0" borderId="0" xfId="5" applyNumberFormat="1" applyFont="1" applyBorder="1" applyAlignment="1" applyProtection="1">
      <alignment vertical="center"/>
    </xf>
    <xf numFmtId="4" fontId="13" fillId="0" borderId="0" xfId="5" applyNumberFormat="1" applyFont="1" applyBorder="1" applyAlignment="1" applyProtection="1">
      <alignment vertical="center"/>
    </xf>
    <xf numFmtId="0" fontId="13" fillId="0" borderId="0" xfId="5" applyFont="1" applyBorder="1" applyAlignment="1" applyProtection="1">
      <alignment horizontal="center" vertical="center" wrapText="1"/>
    </xf>
    <xf numFmtId="4" fontId="14" fillId="12" borderId="54" xfId="5" applyNumberFormat="1" applyFont="1" applyFill="1" applyBorder="1" applyAlignment="1" applyProtection="1">
      <alignment horizontal="center" vertical="center"/>
    </xf>
    <xf numFmtId="4" fontId="14" fillId="12" borderId="55" xfId="5" applyNumberFormat="1" applyFont="1" applyFill="1" applyBorder="1" applyAlignment="1" applyProtection="1">
      <alignment horizontal="center" vertical="center"/>
    </xf>
    <xf numFmtId="0" fontId="12" fillId="8" borderId="40" xfId="5" applyFont="1" applyFill="1" applyBorder="1" applyAlignment="1" applyProtection="1">
      <alignment horizontal="left" vertical="center" wrapText="1"/>
    </xf>
    <xf numFmtId="0" fontId="12" fillId="9" borderId="29" xfId="5" applyFont="1" applyFill="1" applyBorder="1" applyAlignment="1" applyProtection="1">
      <alignment horizontal="right" vertical="center" wrapText="1"/>
    </xf>
    <xf numFmtId="0" fontId="12" fillId="9" borderId="19" xfId="5" applyFont="1" applyFill="1" applyBorder="1" applyAlignment="1" applyProtection="1">
      <alignment horizontal="right" vertical="center" wrapText="1"/>
    </xf>
    <xf numFmtId="0" fontId="12" fillId="8" borderId="6" xfId="5" applyFont="1" applyFill="1" applyBorder="1" applyAlignment="1" applyProtection="1">
      <alignment horizontal="left" vertical="center" wrapText="1"/>
    </xf>
    <xf numFmtId="49" fontId="14" fillId="12" borderId="5" xfId="5" applyNumberFormat="1" applyFont="1" applyFill="1" applyBorder="1" applyAlignment="1" applyProtection="1">
      <alignment horizontal="center" vertical="center"/>
    </xf>
    <xf numFmtId="49" fontId="14" fillId="12" borderId="47" xfId="5" applyNumberFormat="1" applyFont="1" applyFill="1" applyBorder="1" applyAlignment="1" applyProtection="1">
      <alignment horizontal="center" vertical="center"/>
    </xf>
    <xf numFmtId="49" fontId="14" fillId="12" borderId="6" xfId="5" applyNumberFormat="1" applyFont="1" applyFill="1" applyBorder="1" applyAlignment="1" applyProtection="1">
      <alignment horizontal="center" vertical="center"/>
    </xf>
    <xf numFmtId="49" fontId="14" fillId="12" borderId="17" xfId="5" applyNumberFormat="1" applyFont="1" applyFill="1" applyBorder="1" applyAlignment="1" applyProtection="1">
      <alignment horizontal="center" vertical="center"/>
    </xf>
    <xf numFmtId="0" fontId="14" fillId="12" borderId="6" xfId="5" applyFont="1" applyFill="1" applyBorder="1" applyAlignment="1" applyProtection="1">
      <alignment horizontal="center" vertical="center" wrapText="1"/>
    </xf>
    <xf numFmtId="0" fontId="14" fillId="12" borderId="17" xfId="5" applyFont="1" applyFill="1" applyBorder="1" applyAlignment="1" applyProtection="1">
      <alignment horizontal="center" vertical="center" wrapText="1"/>
    </xf>
    <xf numFmtId="0" fontId="14" fillId="12" borderId="6" xfId="5" applyFont="1" applyFill="1" applyBorder="1" applyAlignment="1" applyProtection="1">
      <alignment horizontal="center" vertical="center"/>
    </xf>
    <xf numFmtId="0" fontId="14" fillId="12" borderId="17" xfId="5" applyFont="1" applyFill="1" applyBorder="1" applyAlignment="1" applyProtection="1">
      <alignment horizontal="center" vertical="center"/>
    </xf>
    <xf numFmtId="4" fontId="14" fillId="12" borderId="6" xfId="5" applyNumberFormat="1" applyFont="1" applyFill="1" applyBorder="1" applyAlignment="1" applyProtection="1">
      <alignment horizontal="center" vertical="center"/>
    </xf>
    <xf numFmtId="4" fontId="14" fillId="12" borderId="17" xfId="5" applyNumberFormat="1" applyFont="1" applyFill="1" applyBorder="1" applyAlignment="1" applyProtection="1">
      <alignment horizontal="center" vertical="center"/>
    </xf>
    <xf numFmtId="164" fontId="12" fillId="12" borderId="6" xfId="5" applyNumberFormat="1" applyFont="1" applyFill="1" applyBorder="1" applyAlignment="1" applyProtection="1">
      <alignment horizontal="center" vertical="center"/>
    </xf>
    <xf numFmtId="0" fontId="19" fillId="0" borderId="0" xfId="5" applyFont="1" applyBorder="1" applyAlignment="1" applyProtection="1">
      <alignment horizontal="right" vertical="center" wrapText="1"/>
    </xf>
    <xf numFmtId="0" fontId="12" fillId="8" borderId="45" xfId="5" applyFont="1" applyFill="1" applyBorder="1" applyAlignment="1" applyProtection="1">
      <alignment horizontal="left" vertical="center" wrapText="1"/>
    </xf>
    <xf numFmtId="0" fontId="12" fillId="8" borderId="18" xfId="5" applyFont="1" applyFill="1" applyBorder="1" applyAlignment="1" applyProtection="1">
      <alignment horizontal="left" vertical="center" wrapText="1"/>
    </xf>
    <xf numFmtId="0" fontId="12" fillId="8" borderId="46" xfId="5" applyFont="1" applyFill="1" applyBorder="1" applyAlignment="1" applyProtection="1">
      <alignment horizontal="left" vertical="center" wrapText="1"/>
    </xf>
    <xf numFmtId="0" fontId="21" fillId="0" borderId="1" xfId="5" applyFont="1" applyBorder="1" applyAlignment="1" applyProtection="1">
      <alignment horizontal="left" vertical="center" wrapText="1"/>
    </xf>
    <xf numFmtId="0" fontId="20" fillId="0" borderId="0" xfId="5" applyFont="1" applyBorder="1" applyAlignment="1" applyProtection="1">
      <alignment horizontal="right" vertical="center" wrapText="1"/>
    </xf>
    <xf numFmtId="0" fontId="20" fillId="0" borderId="0" xfId="5" applyFont="1" applyBorder="1" applyAlignment="1" applyProtection="1">
      <alignment horizontal="center" vertical="center" wrapText="1"/>
    </xf>
    <xf numFmtId="0" fontId="20" fillId="0" borderId="1" xfId="5" applyFont="1" applyBorder="1" applyAlignment="1" applyProtection="1">
      <alignment horizontal="center" vertical="center" wrapText="1"/>
    </xf>
    <xf numFmtId="0" fontId="20" fillId="0" borderId="0" xfId="5" applyFont="1" applyBorder="1" applyAlignment="1" applyProtection="1">
      <alignment horizontal="left" vertical="center" wrapText="1"/>
    </xf>
    <xf numFmtId="0" fontId="12" fillId="13" borderId="8" xfId="5" applyFont="1" applyFill="1" applyBorder="1" applyAlignment="1" applyProtection="1">
      <alignment horizontal="left" vertical="center"/>
    </xf>
    <xf numFmtId="0" fontId="12" fillId="13" borderId="9" xfId="5" applyFont="1" applyFill="1" applyBorder="1" applyAlignment="1" applyProtection="1">
      <alignment horizontal="left" vertical="center"/>
    </xf>
    <xf numFmtId="0" fontId="12" fillId="13" borderId="48" xfId="5" applyFont="1" applyFill="1" applyBorder="1" applyAlignment="1" applyProtection="1">
      <alignment horizontal="left" vertical="center"/>
    </xf>
    <xf numFmtId="0" fontId="12" fillId="13" borderId="38" xfId="5" applyFont="1" applyFill="1" applyBorder="1" applyAlignment="1" applyProtection="1">
      <alignment horizontal="left" vertical="center"/>
    </xf>
    <xf numFmtId="0" fontId="12" fillId="13" borderId="50" xfId="5" applyFont="1" applyFill="1" applyBorder="1" applyAlignment="1" applyProtection="1">
      <alignment horizontal="left" vertical="center"/>
    </xf>
    <xf numFmtId="0" fontId="14" fillId="13" borderId="53" xfId="5" applyFont="1" applyFill="1" applyBorder="1" applyAlignment="1" applyProtection="1">
      <alignment horizontal="center" vertical="center"/>
    </xf>
    <xf numFmtId="0" fontId="14" fillId="13" borderId="52" xfId="5" applyFont="1" applyFill="1" applyBorder="1" applyAlignment="1" applyProtection="1">
      <alignment horizontal="center" vertical="center"/>
    </xf>
    <xf numFmtId="0" fontId="12" fillId="10" borderId="48" xfId="5" applyFont="1" applyFill="1" applyBorder="1" applyAlignment="1" applyProtection="1">
      <alignment horizontal="left" vertical="center"/>
    </xf>
    <xf numFmtId="0" fontId="12" fillId="10" borderId="38" xfId="5" applyFont="1" applyFill="1" applyBorder="1" applyAlignment="1" applyProtection="1">
      <alignment horizontal="left" vertical="center"/>
    </xf>
    <xf numFmtId="0" fontId="12" fillId="10" borderId="50" xfId="5" applyFont="1" applyFill="1" applyBorder="1" applyAlignment="1" applyProtection="1">
      <alignment horizontal="left" vertical="center"/>
    </xf>
    <xf numFmtId="0" fontId="5" fillId="6" borderId="22" xfId="5" applyFont="1" applyFill="1" applyBorder="1" applyAlignment="1" applyProtection="1">
      <alignment horizontal="left" vertical="center" wrapText="1"/>
    </xf>
    <xf numFmtId="0" fontId="4" fillId="7" borderId="25" xfId="5" applyFont="1" applyFill="1" applyBorder="1" applyAlignment="1" applyProtection="1">
      <alignment horizontal="center" vertical="center"/>
    </xf>
    <xf numFmtId="0" fontId="0" fillId="5" borderId="20" xfId="0" applyFill="1" applyBorder="1" applyAlignment="1">
      <alignment horizontal="center"/>
    </xf>
    <xf numFmtId="0" fontId="4" fillId="7" borderId="21" xfId="5" applyFont="1" applyFill="1" applyBorder="1" applyAlignment="1" applyProtection="1">
      <alignment horizontal="center" vertical="center"/>
    </xf>
    <xf numFmtId="0" fontId="5" fillId="2" borderId="0" xfId="5" applyFont="1" applyFill="1" applyBorder="1" applyAlignment="1" applyProtection="1">
      <alignment horizontal="center" wrapText="1"/>
    </xf>
    <xf numFmtId="0" fontId="5" fillId="2" borderId="0" xfId="5" applyFont="1" applyFill="1" applyBorder="1" applyAlignment="1" applyProtection="1">
      <alignment horizontal="center"/>
    </xf>
    <xf numFmtId="0" fontId="6" fillId="2" borderId="29" xfId="5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5" applyFont="1" applyBorder="1" applyAlignment="1" applyProtection="1">
      <alignment horizont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5" fontId="3" fillId="4" borderId="16" xfId="0" applyNumberFormat="1" applyFont="1" applyFill="1" applyBorder="1" applyAlignment="1">
      <alignment horizontal="center" vertical="center"/>
    </xf>
    <xf numFmtId="167" fontId="7" fillId="0" borderId="3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7" fontId="7" fillId="0" borderId="1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3" borderId="11" xfId="5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</cellXfs>
  <cellStyles count="6">
    <cellStyle name="Excel Built-in Explanatory Text" xfId="5" xr:uid="{00000000-0005-0000-0000-000008000000}"/>
    <cellStyle name="Normal" xfId="0" builtinId="0"/>
    <cellStyle name="Normal 2" xfId="3" xr:uid="{00000000-0005-0000-0000-000006000000}"/>
    <cellStyle name="Porcentagem" xfId="2" builtinId="5"/>
    <cellStyle name="Vírgula" xfId="1" builtinId="3"/>
    <cellStyle name="Vírgula 2" xfId="4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DEEBF7"/>
      <rgbColor rgb="FF660066"/>
      <rgbColor rgb="FFFF8080"/>
      <rgbColor rgb="FF0066CC"/>
      <rgbColor rgb="FFD6DCE5"/>
      <rgbColor rgb="FF1C04AA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EFF6FB"/>
      <rgbColor rgb="FFE2F0D9"/>
      <rgbColor rgb="FFDAE3F3"/>
      <rgbColor rgb="FFD9D9D9"/>
      <rgbColor rgb="FFFF99CC"/>
      <rgbColor rgb="FFCC99FF"/>
      <rgbColor rgb="FFD0CECE"/>
      <rgbColor rgb="FF3366FF"/>
      <rgbColor rgb="FF33CCCC"/>
      <rgbColor rgb="FF99CC00"/>
      <rgbColor rgb="FFFFC000"/>
      <rgbColor rgb="FFFF9900"/>
      <rgbColor rgb="FFFF6600"/>
      <rgbColor rgb="FF666699"/>
      <rgbColor rgb="FFA7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35720</xdr:rowOff>
    </xdr:from>
    <xdr:to>
      <xdr:col>3</xdr:col>
      <xdr:colOff>2821781</xdr:colOff>
      <xdr:row>0</xdr:row>
      <xdr:rowOff>860834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3F76F256-A245-4C3B-854A-FD345FD6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35720"/>
          <a:ext cx="4583907" cy="825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11</xdr:col>
      <xdr:colOff>635400</xdr:colOff>
      <xdr:row>36</xdr:row>
      <xdr:rowOff>83160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600" y="1333440"/>
          <a:ext cx="7074360" cy="6179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270000</xdr:colOff>
      <xdr:row>0</xdr:row>
      <xdr:rowOff>127080</xdr:rowOff>
    </xdr:from>
    <xdr:to>
      <xdr:col>2</xdr:col>
      <xdr:colOff>353880</xdr:colOff>
      <xdr:row>2</xdr:row>
      <xdr:rowOff>147600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0600" y="127080"/>
          <a:ext cx="727920" cy="7826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146160</xdr:colOff>
      <xdr:row>0</xdr:row>
      <xdr:rowOff>165240</xdr:rowOff>
    </xdr:from>
    <xdr:to>
      <xdr:col>0</xdr:col>
      <xdr:colOff>839520</xdr:colOff>
      <xdr:row>2</xdr:row>
      <xdr:rowOff>271440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6160" y="165240"/>
          <a:ext cx="693360" cy="763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GO130"/>
  <sheetViews>
    <sheetView tabSelected="1" topLeftCell="A106" zoomScale="80" zoomScaleNormal="80" workbookViewId="0">
      <selection activeCell="D124" sqref="D124:H130"/>
    </sheetView>
  </sheetViews>
  <sheetFormatPr defaultColWidth="9" defaultRowHeight="12.75" x14ac:dyDescent="0.2"/>
  <cols>
    <col min="1" max="1" width="8" style="107" customWidth="1"/>
    <col min="2" max="2" width="9.7109375" style="59" customWidth="1"/>
    <col min="3" max="3" width="9.28515625" style="82" customWidth="1"/>
    <col min="4" max="4" width="64.42578125" style="148" customWidth="1"/>
    <col min="5" max="5" width="7.7109375" style="60" customWidth="1"/>
    <col min="6" max="6" width="8" style="161" customWidth="1"/>
    <col min="7" max="7" width="12.85546875" style="83" customWidth="1"/>
    <col min="8" max="8" width="10.28515625" style="161" customWidth="1"/>
    <col min="9" max="9" width="12.42578125" style="60" customWidth="1"/>
    <col min="10" max="10" width="54" style="60" customWidth="1"/>
    <col min="11" max="11" width="9" style="60" customWidth="1"/>
    <col min="12" max="866" width="9" style="59"/>
    <col min="867" max="873" width="9.140625" style="107" customWidth="1"/>
    <col min="874" max="16384" width="9" style="107"/>
  </cols>
  <sheetData>
    <row r="1" spans="1:866" ht="79.5" customHeight="1" x14ac:dyDescent="0.2">
      <c r="A1" s="135" t="s">
        <v>0</v>
      </c>
      <c r="B1" s="135"/>
      <c r="C1" s="135"/>
      <c r="D1" s="180" t="s">
        <v>423</v>
      </c>
      <c r="E1" s="180"/>
      <c r="F1" s="180"/>
      <c r="G1" s="180"/>
      <c r="H1" s="180"/>
      <c r="I1" s="180"/>
      <c r="J1" s="180"/>
    </row>
    <row r="2" spans="1:866" s="144" customFormat="1" ht="15" customHeight="1" x14ac:dyDescent="0.3">
      <c r="A2" s="186" t="s">
        <v>422</v>
      </c>
      <c r="B2" s="188" t="s">
        <v>4</v>
      </c>
      <c r="C2" s="188"/>
      <c r="D2" s="188"/>
      <c r="E2" s="149"/>
      <c r="F2" s="149"/>
      <c r="G2" s="185" t="s">
        <v>424</v>
      </c>
      <c r="H2" s="185"/>
      <c r="I2" s="146" t="s">
        <v>3</v>
      </c>
      <c r="J2" s="149"/>
      <c r="K2" s="150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  <c r="IW2" s="145"/>
      <c r="IX2" s="145"/>
      <c r="IY2" s="145"/>
      <c r="IZ2" s="145"/>
      <c r="JA2" s="145"/>
      <c r="JB2" s="145"/>
      <c r="JC2" s="145"/>
      <c r="JD2" s="145"/>
      <c r="JE2" s="145"/>
      <c r="JF2" s="145"/>
      <c r="JG2" s="145"/>
      <c r="JH2" s="145"/>
      <c r="JI2" s="145"/>
      <c r="JJ2" s="145"/>
      <c r="JK2" s="145"/>
      <c r="JL2" s="145"/>
      <c r="JM2" s="145"/>
      <c r="JN2" s="145"/>
      <c r="JO2" s="145"/>
      <c r="JP2" s="145"/>
      <c r="JQ2" s="145"/>
      <c r="JR2" s="145"/>
      <c r="JS2" s="145"/>
      <c r="JT2" s="145"/>
      <c r="JU2" s="145"/>
      <c r="JV2" s="145"/>
      <c r="JW2" s="145"/>
      <c r="JX2" s="145"/>
      <c r="JY2" s="145"/>
      <c r="JZ2" s="145"/>
      <c r="KA2" s="145"/>
      <c r="KB2" s="145"/>
      <c r="KC2" s="145"/>
      <c r="KD2" s="145"/>
      <c r="KE2" s="145"/>
      <c r="KF2" s="145"/>
      <c r="KG2" s="145"/>
      <c r="KH2" s="145"/>
      <c r="KI2" s="145"/>
      <c r="KJ2" s="145"/>
      <c r="KK2" s="145"/>
      <c r="KL2" s="145"/>
      <c r="KM2" s="145"/>
      <c r="KN2" s="145"/>
      <c r="KO2" s="145"/>
      <c r="KP2" s="145"/>
      <c r="KQ2" s="145"/>
      <c r="KR2" s="145"/>
      <c r="KS2" s="145"/>
      <c r="KT2" s="145"/>
      <c r="KU2" s="145"/>
      <c r="KV2" s="145"/>
      <c r="KW2" s="145"/>
      <c r="KX2" s="145"/>
      <c r="KY2" s="145"/>
      <c r="KZ2" s="145"/>
      <c r="LA2" s="145"/>
      <c r="LB2" s="145"/>
      <c r="LC2" s="145"/>
      <c r="LD2" s="145"/>
      <c r="LE2" s="145"/>
      <c r="LF2" s="145"/>
      <c r="LG2" s="145"/>
      <c r="LH2" s="145"/>
      <c r="LI2" s="145"/>
      <c r="LJ2" s="145"/>
      <c r="LK2" s="145"/>
      <c r="LL2" s="145"/>
      <c r="LM2" s="145"/>
      <c r="LN2" s="145"/>
      <c r="LO2" s="145"/>
      <c r="LP2" s="145"/>
      <c r="LQ2" s="145"/>
      <c r="LR2" s="145"/>
      <c r="LS2" s="145"/>
      <c r="LT2" s="145"/>
      <c r="LU2" s="145"/>
      <c r="LV2" s="145"/>
      <c r="LW2" s="145"/>
      <c r="LX2" s="145"/>
      <c r="LY2" s="145"/>
      <c r="LZ2" s="145"/>
      <c r="MA2" s="145"/>
      <c r="MB2" s="145"/>
      <c r="MC2" s="145"/>
      <c r="MD2" s="145"/>
      <c r="ME2" s="145"/>
      <c r="MF2" s="145"/>
      <c r="MG2" s="145"/>
      <c r="MH2" s="145"/>
      <c r="MI2" s="145"/>
      <c r="MJ2" s="145"/>
      <c r="MK2" s="145"/>
      <c r="ML2" s="145"/>
      <c r="MM2" s="145"/>
      <c r="MN2" s="145"/>
      <c r="MO2" s="145"/>
      <c r="MP2" s="145"/>
      <c r="MQ2" s="145"/>
      <c r="MR2" s="145"/>
      <c r="MS2" s="145"/>
      <c r="MT2" s="145"/>
      <c r="MU2" s="145"/>
      <c r="MV2" s="145"/>
      <c r="MW2" s="145"/>
      <c r="MX2" s="145"/>
      <c r="MY2" s="145"/>
      <c r="MZ2" s="145"/>
      <c r="NA2" s="145"/>
      <c r="NB2" s="145"/>
      <c r="NC2" s="145"/>
      <c r="ND2" s="145"/>
      <c r="NE2" s="145"/>
      <c r="NF2" s="145"/>
      <c r="NG2" s="145"/>
      <c r="NH2" s="145"/>
      <c r="NI2" s="145"/>
      <c r="NJ2" s="145"/>
      <c r="NK2" s="145"/>
      <c r="NL2" s="145"/>
      <c r="NM2" s="145"/>
      <c r="NN2" s="145"/>
      <c r="NO2" s="145"/>
      <c r="NP2" s="145"/>
      <c r="NQ2" s="145"/>
      <c r="NR2" s="145"/>
      <c r="NS2" s="145"/>
      <c r="NT2" s="145"/>
      <c r="NU2" s="145"/>
      <c r="NV2" s="145"/>
      <c r="NW2" s="145"/>
      <c r="NX2" s="145"/>
      <c r="NY2" s="145"/>
      <c r="NZ2" s="145"/>
      <c r="OA2" s="145"/>
      <c r="OB2" s="145"/>
      <c r="OC2" s="145"/>
      <c r="OD2" s="145"/>
      <c r="OE2" s="145"/>
      <c r="OF2" s="145"/>
      <c r="OG2" s="145"/>
      <c r="OH2" s="145"/>
      <c r="OI2" s="145"/>
      <c r="OJ2" s="145"/>
      <c r="OK2" s="145"/>
      <c r="OL2" s="145"/>
      <c r="OM2" s="145"/>
      <c r="ON2" s="145"/>
      <c r="OO2" s="145"/>
      <c r="OP2" s="145"/>
      <c r="OQ2" s="145"/>
      <c r="OR2" s="145"/>
      <c r="OS2" s="145"/>
      <c r="OT2" s="145"/>
      <c r="OU2" s="145"/>
      <c r="OV2" s="145"/>
      <c r="OW2" s="145"/>
      <c r="OX2" s="145"/>
      <c r="OY2" s="145"/>
      <c r="OZ2" s="145"/>
      <c r="PA2" s="145"/>
      <c r="PB2" s="145"/>
      <c r="PC2" s="145"/>
      <c r="PD2" s="145"/>
      <c r="PE2" s="145"/>
      <c r="PF2" s="145"/>
      <c r="PG2" s="145"/>
      <c r="PH2" s="145"/>
      <c r="PI2" s="145"/>
      <c r="PJ2" s="145"/>
      <c r="PK2" s="145"/>
      <c r="PL2" s="145"/>
      <c r="PM2" s="145"/>
      <c r="PN2" s="145"/>
      <c r="PO2" s="145"/>
      <c r="PP2" s="145"/>
      <c r="PQ2" s="145"/>
      <c r="PR2" s="145"/>
      <c r="PS2" s="145"/>
      <c r="PT2" s="145"/>
      <c r="PU2" s="145"/>
      <c r="PV2" s="145"/>
      <c r="PW2" s="145"/>
      <c r="PX2" s="145"/>
      <c r="PY2" s="145"/>
      <c r="PZ2" s="145"/>
      <c r="QA2" s="145"/>
      <c r="QB2" s="145"/>
      <c r="QC2" s="145"/>
      <c r="QD2" s="145"/>
      <c r="QE2" s="145"/>
      <c r="QF2" s="145"/>
      <c r="QG2" s="145"/>
      <c r="QH2" s="145"/>
      <c r="QI2" s="145"/>
      <c r="QJ2" s="145"/>
      <c r="QK2" s="145"/>
      <c r="QL2" s="145"/>
      <c r="QM2" s="145"/>
      <c r="QN2" s="145"/>
      <c r="QO2" s="145"/>
      <c r="QP2" s="145"/>
      <c r="QQ2" s="145"/>
      <c r="QR2" s="145"/>
      <c r="QS2" s="145"/>
      <c r="QT2" s="145"/>
      <c r="QU2" s="145"/>
      <c r="QV2" s="145"/>
      <c r="QW2" s="145"/>
      <c r="QX2" s="145"/>
      <c r="QY2" s="145"/>
      <c r="QZ2" s="145"/>
      <c r="RA2" s="145"/>
      <c r="RB2" s="145"/>
      <c r="RC2" s="145"/>
      <c r="RD2" s="145"/>
      <c r="RE2" s="145"/>
      <c r="RF2" s="145"/>
      <c r="RG2" s="145"/>
      <c r="RH2" s="145"/>
      <c r="RI2" s="145"/>
      <c r="RJ2" s="145"/>
      <c r="RK2" s="145"/>
      <c r="RL2" s="145"/>
      <c r="RM2" s="145"/>
      <c r="RN2" s="145"/>
      <c r="RO2" s="145"/>
      <c r="RP2" s="145"/>
      <c r="RQ2" s="145"/>
      <c r="RR2" s="145"/>
      <c r="RS2" s="145"/>
      <c r="RT2" s="145"/>
      <c r="RU2" s="145"/>
      <c r="RV2" s="145"/>
      <c r="RW2" s="145"/>
      <c r="RX2" s="145"/>
      <c r="RY2" s="145"/>
      <c r="RZ2" s="145"/>
      <c r="SA2" s="145"/>
      <c r="SB2" s="145"/>
      <c r="SC2" s="145"/>
      <c r="SD2" s="145"/>
      <c r="SE2" s="145"/>
      <c r="SF2" s="145"/>
      <c r="SG2" s="145"/>
      <c r="SH2" s="145"/>
      <c r="SI2" s="145"/>
      <c r="SJ2" s="145"/>
      <c r="SK2" s="145"/>
      <c r="SL2" s="145"/>
      <c r="SM2" s="145"/>
      <c r="SN2" s="145"/>
      <c r="SO2" s="145"/>
      <c r="SP2" s="145"/>
      <c r="SQ2" s="145"/>
      <c r="SR2" s="145"/>
      <c r="SS2" s="145"/>
      <c r="ST2" s="145"/>
      <c r="SU2" s="145"/>
      <c r="SV2" s="145"/>
      <c r="SW2" s="145"/>
      <c r="SX2" s="145"/>
      <c r="SY2" s="145"/>
      <c r="SZ2" s="145"/>
      <c r="TA2" s="145"/>
      <c r="TB2" s="145"/>
      <c r="TC2" s="145"/>
      <c r="TD2" s="145"/>
      <c r="TE2" s="145"/>
      <c r="TF2" s="145"/>
      <c r="TG2" s="145"/>
      <c r="TH2" s="145"/>
      <c r="TI2" s="145"/>
      <c r="TJ2" s="145"/>
      <c r="TK2" s="145"/>
      <c r="TL2" s="145"/>
      <c r="TM2" s="145"/>
      <c r="TN2" s="145"/>
      <c r="TO2" s="145"/>
      <c r="TP2" s="145"/>
      <c r="TQ2" s="145"/>
      <c r="TR2" s="145"/>
      <c r="TS2" s="145"/>
      <c r="TT2" s="145"/>
      <c r="TU2" s="145"/>
      <c r="TV2" s="145"/>
      <c r="TW2" s="145"/>
      <c r="TX2" s="145"/>
      <c r="TY2" s="145"/>
      <c r="TZ2" s="145"/>
      <c r="UA2" s="145"/>
      <c r="UB2" s="145"/>
      <c r="UC2" s="145"/>
      <c r="UD2" s="145"/>
      <c r="UE2" s="145"/>
      <c r="UF2" s="145"/>
      <c r="UG2" s="145"/>
      <c r="UH2" s="145"/>
      <c r="UI2" s="145"/>
      <c r="UJ2" s="145"/>
      <c r="UK2" s="145"/>
      <c r="UL2" s="145"/>
      <c r="UM2" s="145"/>
      <c r="UN2" s="145"/>
      <c r="UO2" s="145"/>
      <c r="UP2" s="145"/>
      <c r="UQ2" s="145"/>
      <c r="UR2" s="145"/>
      <c r="US2" s="145"/>
      <c r="UT2" s="145"/>
      <c r="UU2" s="145"/>
      <c r="UV2" s="145"/>
      <c r="UW2" s="145"/>
      <c r="UX2" s="145"/>
      <c r="UY2" s="145"/>
      <c r="UZ2" s="145"/>
      <c r="VA2" s="145"/>
      <c r="VB2" s="145"/>
      <c r="VC2" s="145"/>
      <c r="VD2" s="145"/>
      <c r="VE2" s="145"/>
      <c r="VF2" s="145"/>
      <c r="VG2" s="145"/>
      <c r="VH2" s="145"/>
      <c r="VI2" s="145"/>
      <c r="VJ2" s="145"/>
      <c r="VK2" s="145"/>
      <c r="VL2" s="145"/>
      <c r="VM2" s="145"/>
      <c r="VN2" s="145"/>
      <c r="VO2" s="145"/>
      <c r="VP2" s="145"/>
      <c r="VQ2" s="145"/>
      <c r="VR2" s="145"/>
      <c r="VS2" s="145"/>
      <c r="VT2" s="145"/>
      <c r="VU2" s="145"/>
      <c r="VV2" s="145"/>
      <c r="VW2" s="145"/>
      <c r="VX2" s="145"/>
      <c r="VY2" s="145"/>
      <c r="VZ2" s="145"/>
      <c r="WA2" s="145"/>
      <c r="WB2" s="145"/>
      <c r="WC2" s="145"/>
      <c r="WD2" s="145"/>
      <c r="WE2" s="145"/>
      <c r="WF2" s="145"/>
      <c r="WG2" s="145"/>
      <c r="WH2" s="145"/>
      <c r="WI2" s="145"/>
      <c r="WJ2" s="145"/>
      <c r="WK2" s="145"/>
      <c r="WL2" s="145"/>
      <c r="WM2" s="145"/>
      <c r="WN2" s="145"/>
      <c r="WO2" s="145"/>
      <c r="WP2" s="145"/>
      <c r="WQ2" s="145"/>
      <c r="WR2" s="145"/>
      <c r="WS2" s="145"/>
      <c r="WT2" s="145"/>
      <c r="WU2" s="145"/>
      <c r="WV2" s="145"/>
      <c r="WW2" s="145"/>
      <c r="WX2" s="145"/>
      <c r="WY2" s="145"/>
      <c r="WZ2" s="145"/>
      <c r="XA2" s="145"/>
      <c r="XB2" s="145"/>
      <c r="XC2" s="145"/>
      <c r="XD2" s="145"/>
      <c r="XE2" s="145"/>
      <c r="XF2" s="145"/>
      <c r="XG2" s="145"/>
      <c r="XH2" s="145"/>
      <c r="XI2" s="145"/>
      <c r="XJ2" s="145"/>
      <c r="XK2" s="145"/>
      <c r="XL2" s="145"/>
      <c r="XM2" s="145"/>
      <c r="XN2" s="145"/>
      <c r="XO2" s="145"/>
      <c r="XP2" s="145"/>
      <c r="XQ2" s="145"/>
      <c r="XR2" s="145"/>
      <c r="XS2" s="145"/>
      <c r="XT2" s="145"/>
      <c r="XU2" s="145"/>
      <c r="XV2" s="145"/>
      <c r="XW2" s="145"/>
      <c r="XX2" s="145"/>
      <c r="XY2" s="145"/>
      <c r="XZ2" s="145"/>
      <c r="YA2" s="145"/>
      <c r="YB2" s="145"/>
      <c r="YC2" s="145"/>
      <c r="YD2" s="145"/>
      <c r="YE2" s="145"/>
      <c r="YF2" s="145"/>
      <c r="YG2" s="145"/>
      <c r="YH2" s="145"/>
      <c r="YI2" s="145"/>
      <c r="YJ2" s="145"/>
      <c r="YK2" s="145"/>
      <c r="YL2" s="145"/>
      <c r="YM2" s="145"/>
      <c r="YN2" s="145"/>
      <c r="YO2" s="145"/>
      <c r="YP2" s="145"/>
      <c r="YQ2" s="145"/>
      <c r="YR2" s="145"/>
      <c r="YS2" s="145"/>
      <c r="YT2" s="145"/>
      <c r="YU2" s="145"/>
      <c r="YV2" s="145"/>
      <c r="YW2" s="145"/>
      <c r="YX2" s="145"/>
      <c r="YY2" s="145"/>
      <c r="YZ2" s="145"/>
      <c r="ZA2" s="145"/>
      <c r="ZB2" s="145"/>
      <c r="ZC2" s="145"/>
      <c r="ZD2" s="145"/>
      <c r="ZE2" s="145"/>
      <c r="ZF2" s="145"/>
      <c r="ZG2" s="145"/>
      <c r="ZH2" s="145"/>
      <c r="ZI2" s="145"/>
      <c r="ZJ2" s="145"/>
      <c r="ZK2" s="145"/>
      <c r="ZL2" s="145"/>
      <c r="ZM2" s="145"/>
      <c r="ZN2" s="145"/>
      <c r="ZO2" s="145"/>
      <c r="ZP2" s="145"/>
      <c r="ZQ2" s="145"/>
      <c r="ZR2" s="145"/>
      <c r="ZS2" s="145"/>
      <c r="ZT2" s="145"/>
      <c r="ZU2" s="145"/>
      <c r="ZV2" s="145"/>
      <c r="ZW2" s="145"/>
      <c r="ZX2" s="145"/>
      <c r="ZY2" s="145"/>
      <c r="ZZ2" s="145"/>
      <c r="AAA2" s="145"/>
      <c r="AAB2" s="145"/>
      <c r="AAC2" s="145"/>
      <c r="AAD2" s="145"/>
      <c r="AAE2" s="145"/>
      <c r="AAF2" s="145"/>
      <c r="AAG2" s="145"/>
      <c r="AAH2" s="145"/>
      <c r="AAI2" s="145"/>
      <c r="AAJ2" s="145"/>
      <c r="AAK2" s="145"/>
      <c r="AAL2" s="145"/>
      <c r="AAM2" s="145"/>
      <c r="AAN2" s="145"/>
      <c r="AAO2" s="145"/>
      <c r="AAP2" s="145"/>
      <c r="AAQ2" s="145"/>
      <c r="AAR2" s="145"/>
      <c r="AAS2" s="145"/>
      <c r="AAT2" s="145"/>
      <c r="AAU2" s="145"/>
      <c r="AAV2" s="145"/>
      <c r="AAW2" s="145"/>
      <c r="AAX2" s="145"/>
      <c r="AAY2" s="145"/>
      <c r="AAZ2" s="145"/>
      <c r="ABA2" s="145"/>
      <c r="ABB2" s="145"/>
      <c r="ABC2" s="145"/>
      <c r="ABD2" s="145"/>
      <c r="ABE2" s="145"/>
      <c r="ABF2" s="145"/>
      <c r="ABG2" s="145"/>
      <c r="ABH2" s="145"/>
      <c r="ABI2" s="145"/>
      <c r="ABJ2" s="145"/>
      <c r="ABK2" s="145"/>
      <c r="ABL2" s="145"/>
      <c r="ABM2" s="145"/>
      <c r="ABN2" s="145"/>
      <c r="ABO2" s="145"/>
      <c r="ABP2" s="145"/>
      <c r="ABQ2" s="145"/>
      <c r="ABR2" s="145"/>
      <c r="ABS2" s="145"/>
      <c r="ABT2" s="145"/>
      <c r="ABU2" s="145"/>
      <c r="ABV2" s="145"/>
      <c r="ABW2" s="145"/>
      <c r="ABX2" s="145"/>
      <c r="ABY2" s="145"/>
      <c r="ABZ2" s="145"/>
      <c r="ACA2" s="145"/>
      <c r="ACB2" s="145"/>
      <c r="ACC2" s="145"/>
      <c r="ACD2" s="145"/>
      <c r="ACE2" s="145"/>
      <c r="ACF2" s="145"/>
      <c r="ACG2" s="145"/>
      <c r="ACH2" s="145"/>
      <c r="ACI2" s="145"/>
      <c r="ACJ2" s="145"/>
      <c r="ACK2" s="145"/>
      <c r="ACL2" s="145"/>
      <c r="ACM2" s="145"/>
      <c r="ACN2" s="145"/>
      <c r="ACO2" s="145"/>
      <c r="ACP2" s="145"/>
      <c r="ACQ2" s="145"/>
      <c r="ACR2" s="145"/>
      <c r="ACS2" s="145"/>
      <c r="ACT2" s="145"/>
      <c r="ACU2" s="145"/>
      <c r="ACV2" s="145"/>
      <c r="ACW2" s="145"/>
      <c r="ACX2" s="145"/>
      <c r="ACY2" s="145"/>
      <c r="ACZ2" s="145"/>
      <c r="ADA2" s="145"/>
      <c r="ADB2" s="145"/>
      <c r="ADC2" s="145"/>
      <c r="ADD2" s="145"/>
      <c r="ADE2" s="145"/>
      <c r="ADF2" s="145"/>
      <c r="ADG2" s="145"/>
      <c r="ADH2" s="145"/>
      <c r="ADI2" s="145"/>
      <c r="ADJ2" s="145"/>
      <c r="ADK2" s="145"/>
      <c r="ADL2" s="145"/>
      <c r="ADM2" s="145"/>
      <c r="ADN2" s="145"/>
      <c r="ADO2" s="145"/>
      <c r="ADP2" s="145"/>
      <c r="ADQ2" s="145"/>
      <c r="ADR2" s="145"/>
      <c r="ADS2" s="145"/>
      <c r="ADT2" s="145"/>
      <c r="ADU2" s="145"/>
      <c r="ADV2" s="145"/>
      <c r="ADW2" s="145"/>
      <c r="ADX2" s="145"/>
      <c r="ADY2" s="145"/>
      <c r="ADZ2" s="145"/>
      <c r="AEA2" s="145"/>
      <c r="AEB2" s="145"/>
      <c r="AEC2" s="145"/>
      <c r="AED2" s="145"/>
      <c r="AEE2" s="145"/>
      <c r="AEF2" s="145"/>
      <c r="AEG2" s="145"/>
      <c r="AEH2" s="145"/>
      <c r="AEI2" s="145"/>
      <c r="AEJ2" s="145"/>
      <c r="AEK2" s="145"/>
      <c r="AEL2" s="145"/>
      <c r="AEM2" s="145"/>
      <c r="AEN2" s="145"/>
      <c r="AEO2" s="145"/>
      <c r="AEP2" s="145"/>
      <c r="AEQ2" s="145"/>
      <c r="AER2" s="145"/>
      <c r="AES2" s="145"/>
      <c r="AET2" s="145"/>
      <c r="AEU2" s="145"/>
      <c r="AEV2" s="145"/>
      <c r="AEW2" s="145"/>
      <c r="AEX2" s="145"/>
      <c r="AEY2" s="145"/>
      <c r="AEZ2" s="145"/>
      <c r="AFA2" s="145"/>
      <c r="AFB2" s="145"/>
      <c r="AFC2" s="145"/>
      <c r="AFD2" s="145"/>
      <c r="AFE2" s="145"/>
      <c r="AFF2" s="145"/>
      <c r="AFG2" s="145"/>
      <c r="AFH2" s="145"/>
      <c r="AFI2" s="145"/>
      <c r="AFJ2" s="145"/>
      <c r="AFK2" s="145"/>
      <c r="AFL2" s="145"/>
      <c r="AFM2" s="145"/>
      <c r="AFN2" s="145"/>
      <c r="AFO2" s="145"/>
      <c r="AFP2" s="145"/>
      <c r="AFQ2" s="145"/>
      <c r="AFR2" s="145"/>
      <c r="AFS2" s="145"/>
      <c r="AFT2" s="145"/>
      <c r="AFU2" s="145"/>
      <c r="AFV2" s="145"/>
      <c r="AFW2" s="145"/>
      <c r="AFX2" s="145"/>
      <c r="AFY2" s="145"/>
      <c r="AFZ2" s="145"/>
      <c r="AGA2" s="145"/>
      <c r="AGB2" s="145"/>
      <c r="AGC2" s="145"/>
      <c r="AGD2" s="145"/>
      <c r="AGE2" s="145"/>
      <c r="AGF2" s="145"/>
      <c r="AGG2" s="145"/>
      <c r="AGH2" s="145"/>
    </row>
    <row r="3" spans="1:866" s="144" customFormat="1" ht="15" customHeight="1" x14ac:dyDescent="0.3">
      <c r="A3" s="187"/>
      <c r="B3" s="184" t="s">
        <v>5</v>
      </c>
      <c r="C3" s="184"/>
      <c r="D3" s="184"/>
      <c r="E3" s="149"/>
      <c r="F3" s="149"/>
      <c r="G3" s="185" t="s">
        <v>425</v>
      </c>
      <c r="H3" s="185"/>
      <c r="I3" s="147">
        <v>0.2288</v>
      </c>
      <c r="J3" s="149"/>
      <c r="K3" s="150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5"/>
      <c r="JT3" s="145"/>
      <c r="JU3" s="145"/>
      <c r="JV3" s="145"/>
      <c r="JW3" s="145"/>
      <c r="JX3" s="145"/>
      <c r="JY3" s="145"/>
      <c r="JZ3" s="145"/>
      <c r="KA3" s="145"/>
      <c r="KB3" s="145"/>
      <c r="KC3" s="145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5"/>
      <c r="LC3" s="145"/>
      <c r="LD3" s="145"/>
      <c r="LE3" s="145"/>
      <c r="LF3" s="145"/>
      <c r="LG3" s="145"/>
      <c r="LH3" s="145"/>
      <c r="LI3" s="145"/>
      <c r="LJ3" s="145"/>
      <c r="LK3" s="145"/>
      <c r="LL3" s="145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5"/>
      <c r="ML3" s="145"/>
      <c r="MM3" s="145"/>
      <c r="MN3" s="145"/>
      <c r="MO3" s="145"/>
      <c r="MP3" s="145"/>
      <c r="MQ3" s="145"/>
      <c r="MR3" s="145"/>
      <c r="MS3" s="145"/>
      <c r="MT3" s="145"/>
      <c r="MU3" s="145"/>
      <c r="MV3" s="145"/>
      <c r="MW3" s="145"/>
      <c r="MX3" s="145"/>
      <c r="MY3" s="145"/>
      <c r="MZ3" s="145"/>
      <c r="NA3" s="145"/>
      <c r="NB3" s="145"/>
      <c r="NC3" s="145"/>
      <c r="ND3" s="145"/>
      <c r="NE3" s="145"/>
      <c r="NF3" s="145"/>
      <c r="NG3" s="145"/>
      <c r="NH3" s="145"/>
      <c r="NI3" s="145"/>
      <c r="NJ3" s="145"/>
      <c r="NK3" s="145"/>
      <c r="NL3" s="145"/>
      <c r="NM3" s="145"/>
      <c r="NN3" s="145"/>
      <c r="NO3" s="145"/>
      <c r="NP3" s="145"/>
      <c r="NQ3" s="145"/>
      <c r="NR3" s="145"/>
      <c r="NS3" s="145"/>
      <c r="NT3" s="145"/>
      <c r="NU3" s="145"/>
      <c r="NV3" s="145"/>
      <c r="NW3" s="145"/>
      <c r="NX3" s="145"/>
      <c r="NY3" s="145"/>
      <c r="NZ3" s="145"/>
      <c r="OA3" s="145"/>
      <c r="OB3" s="145"/>
      <c r="OC3" s="145"/>
      <c r="OD3" s="145"/>
      <c r="OE3" s="145"/>
      <c r="OF3" s="145"/>
      <c r="OG3" s="145"/>
      <c r="OH3" s="145"/>
      <c r="OI3" s="145"/>
      <c r="OJ3" s="145"/>
      <c r="OK3" s="145"/>
      <c r="OL3" s="145"/>
      <c r="OM3" s="145"/>
      <c r="ON3" s="145"/>
      <c r="OO3" s="145"/>
      <c r="OP3" s="145"/>
      <c r="OQ3" s="145"/>
      <c r="OR3" s="145"/>
      <c r="OS3" s="145"/>
      <c r="OT3" s="145"/>
      <c r="OU3" s="145"/>
      <c r="OV3" s="145"/>
      <c r="OW3" s="145"/>
      <c r="OX3" s="145"/>
      <c r="OY3" s="145"/>
      <c r="OZ3" s="145"/>
      <c r="PA3" s="145"/>
      <c r="PB3" s="145"/>
      <c r="PC3" s="145"/>
      <c r="PD3" s="145"/>
      <c r="PE3" s="145"/>
      <c r="PF3" s="145"/>
      <c r="PG3" s="145"/>
      <c r="PH3" s="145"/>
      <c r="PI3" s="145"/>
      <c r="PJ3" s="145"/>
      <c r="PK3" s="145"/>
      <c r="PL3" s="145"/>
      <c r="PM3" s="145"/>
      <c r="PN3" s="145"/>
      <c r="PO3" s="145"/>
      <c r="PP3" s="145"/>
      <c r="PQ3" s="145"/>
      <c r="PR3" s="145"/>
      <c r="PS3" s="145"/>
      <c r="PT3" s="145"/>
      <c r="PU3" s="145"/>
      <c r="PV3" s="145"/>
      <c r="PW3" s="145"/>
      <c r="PX3" s="145"/>
      <c r="PY3" s="145"/>
      <c r="PZ3" s="145"/>
      <c r="QA3" s="145"/>
      <c r="QB3" s="145"/>
      <c r="QC3" s="145"/>
      <c r="QD3" s="145"/>
      <c r="QE3" s="145"/>
      <c r="QF3" s="145"/>
      <c r="QG3" s="145"/>
      <c r="QH3" s="145"/>
      <c r="QI3" s="145"/>
      <c r="QJ3" s="145"/>
      <c r="QK3" s="145"/>
      <c r="QL3" s="145"/>
      <c r="QM3" s="145"/>
      <c r="QN3" s="145"/>
      <c r="QO3" s="145"/>
      <c r="QP3" s="145"/>
      <c r="QQ3" s="145"/>
      <c r="QR3" s="145"/>
      <c r="QS3" s="145"/>
      <c r="QT3" s="145"/>
      <c r="QU3" s="145"/>
      <c r="QV3" s="145"/>
      <c r="QW3" s="145"/>
      <c r="QX3" s="145"/>
      <c r="QY3" s="145"/>
      <c r="QZ3" s="145"/>
      <c r="RA3" s="145"/>
      <c r="RB3" s="145"/>
      <c r="RC3" s="145"/>
      <c r="RD3" s="145"/>
      <c r="RE3" s="145"/>
      <c r="RF3" s="145"/>
      <c r="RG3" s="145"/>
      <c r="RH3" s="145"/>
      <c r="RI3" s="145"/>
      <c r="RJ3" s="145"/>
      <c r="RK3" s="145"/>
      <c r="RL3" s="145"/>
      <c r="RM3" s="145"/>
      <c r="RN3" s="145"/>
      <c r="RO3" s="145"/>
      <c r="RP3" s="145"/>
      <c r="RQ3" s="145"/>
      <c r="RR3" s="145"/>
      <c r="RS3" s="145"/>
      <c r="RT3" s="145"/>
      <c r="RU3" s="145"/>
      <c r="RV3" s="145"/>
      <c r="RW3" s="145"/>
      <c r="RX3" s="145"/>
      <c r="RY3" s="145"/>
      <c r="RZ3" s="145"/>
      <c r="SA3" s="145"/>
      <c r="SB3" s="145"/>
      <c r="SC3" s="145"/>
      <c r="SD3" s="145"/>
      <c r="SE3" s="145"/>
      <c r="SF3" s="145"/>
      <c r="SG3" s="145"/>
      <c r="SH3" s="145"/>
      <c r="SI3" s="145"/>
      <c r="SJ3" s="145"/>
      <c r="SK3" s="145"/>
      <c r="SL3" s="145"/>
      <c r="SM3" s="145"/>
      <c r="SN3" s="145"/>
      <c r="SO3" s="145"/>
      <c r="SP3" s="145"/>
      <c r="SQ3" s="145"/>
      <c r="SR3" s="145"/>
      <c r="SS3" s="145"/>
      <c r="ST3" s="145"/>
      <c r="SU3" s="145"/>
      <c r="SV3" s="145"/>
      <c r="SW3" s="145"/>
      <c r="SX3" s="145"/>
      <c r="SY3" s="145"/>
      <c r="SZ3" s="145"/>
      <c r="TA3" s="145"/>
      <c r="TB3" s="145"/>
      <c r="TC3" s="145"/>
      <c r="TD3" s="145"/>
      <c r="TE3" s="145"/>
      <c r="TF3" s="145"/>
      <c r="TG3" s="145"/>
      <c r="TH3" s="145"/>
      <c r="TI3" s="145"/>
      <c r="TJ3" s="145"/>
      <c r="TK3" s="145"/>
      <c r="TL3" s="145"/>
      <c r="TM3" s="145"/>
      <c r="TN3" s="145"/>
      <c r="TO3" s="145"/>
      <c r="TP3" s="145"/>
      <c r="TQ3" s="145"/>
      <c r="TR3" s="145"/>
      <c r="TS3" s="145"/>
      <c r="TT3" s="145"/>
      <c r="TU3" s="145"/>
      <c r="TV3" s="145"/>
      <c r="TW3" s="145"/>
      <c r="TX3" s="145"/>
      <c r="TY3" s="145"/>
      <c r="TZ3" s="145"/>
      <c r="UA3" s="145"/>
      <c r="UB3" s="145"/>
      <c r="UC3" s="145"/>
      <c r="UD3" s="145"/>
      <c r="UE3" s="145"/>
      <c r="UF3" s="145"/>
      <c r="UG3" s="145"/>
      <c r="UH3" s="145"/>
      <c r="UI3" s="145"/>
      <c r="UJ3" s="145"/>
      <c r="UK3" s="145"/>
      <c r="UL3" s="145"/>
      <c r="UM3" s="145"/>
      <c r="UN3" s="145"/>
      <c r="UO3" s="145"/>
      <c r="UP3" s="145"/>
      <c r="UQ3" s="145"/>
      <c r="UR3" s="145"/>
      <c r="US3" s="145"/>
      <c r="UT3" s="145"/>
      <c r="UU3" s="145"/>
      <c r="UV3" s="145"/>
      <c r="UW3" s="145"/>
      <c r="UX3" s="145"/>
      <c r="UY3" s="145"/>
      <c r="UZ3" s="145"/>
      <c r="VA3" s="145"/>
      <c r="VB3" s="145"/>
      <c r="VC3" s="145"/>
      <c r="VD3" s="145"/>
      <c r="VE3" s="145"/>
      <c r="VF3" s="145"/>
      <c r="VG3" s="145"/>
      <c r="VH3" s="145"/>
      <c r="VI3" s="145"/>
      <c r="VJ3" s="145"/>
      <c r="VK3" s="145"/>
      <c r="VL3" s="145"/>
      <c r="VM3" s="145"/>
      <c r="VN3" s="145"/>
      <c r="VO3" s="145"/>
      <c r="VP3" s="145"/>
      <c r="VQ3" s="145"/>
      <c r="VR3" s="145"/>
      <c r="VS3" s="145"/>
      <c r="VT3" s="145"/>
      <c r="VU3" s="145"/>
      <c r="VV3" s="145"/>
      <c r="VW3" s="145"/>
      <c r="VX3" s="145"/>
      <c r="VY3" s="145"/>
      <c r="VZ3" s="145"/>
      <c r="WA3" s="145"/>
      <c r="WB3" s="145"/>
      <c r="WC3" s="145"/>
      <c r="WD3" s="145"/>
      <c r="WE3" s="145"/>
      <c r="WF3" s="145"/>
      <c r="WG3" s="145"/>
      <c r="WH3" s="145"/>
      <c r="WI3" s="145"/>
      <c r="WJ3" s="145"/>
      <c r="WK3" s="145"/>
      <c r="WL3" s="145"/>
      <c r="WM3" s="145"/>
      <c r="WN3" s="145"/>
      <c r="WO3" s="145"/>
      <c r="WP3" s="145"/>
      <c r="WQ3" s="145"/>
      <c r="WR3" s="145"/>
      <c r="WS3" s="145"/>
      <c r="WT3" s="145"/>
      <c r="WU3" s="145"/>
      <c r="WV3" s="145"/>
      <c r="WW3" s="145"/>
      <c r="WX3" s="145"/>
      <c r="WY3" s="145"/>
      <c r="WZ3" s="145"/>
      <c r="XA3" s="145"/>
      <c r="XB3" s="145"/>
      <c r="XC3" s="145"/>
      <c r="XD3" s="145"/>
      <c r="XE3" s="145"/>
      <c r="XF3" s="145"/>
      <c r="XG3" s="145"/>
      <c r="XH3" s="145"/>
      <c r="XI3" s="145"/>
      <c r="XJ3" s="145"/>
      <c r="XK3" s="145"/>
      <c r="XL3" s="145"/>
      <c r="XM3" s="145"/>
      <c r="XN3" s="145"/>
      <c r="XO3" s="145"/>
      <c r="XP3" s="145"/>
      <c r="XQ3" s="145"/>
      <c r="XR3" s="145"/>
      <c r="XS3" s="145"/>
      <c r="XT3" s="145"/>
      <c r="XU3" s="145"/>
      <c r="XV3" s="145"/>
      <c r="XW3" s="145"/>
      <c r="XX3" s="145"/>
      <c r="XY3" s="145"/>
      <c r="XZ3" s="145"/>
      <c r="YA3" s="145"/>
      <c r="YB3" s="145"/>
      <c r="YC3" s="145"/>
      <c r="YD3" s="145"/>
      <c r="YE3" s="145"/>
      <c r="YF3" s="145"/>
      <c r="YG3" s="145"/>
      <c r="YH3" s="145"/>
      <c r="YI3" s="145"/>
      <c r="YJ3" s="145"/>
      <c r="YK3" s="145"/>
      <c r="YL3" s="145"/>
      <c r="YM3" s="145"/>
      <c r="YN3" s="145"/>
      <c r="YO3" s="145"/>
      <c r="YP3" s="145"/>
      <c r="YQ3" s="145"/>
      <c r="YR3" s="145"/>
      <c r="YS3" s="145"/>
      <c r="YT3" s="145"/>
      <c r="YU3" s="145"/>
      <c r="YV3" s="145"/>
      <c r="YW3" s="145"/>
      <c r="YX3" s="145"/>
      <c r="YY3" s="145"/>
      <c r="YZ3" s="145"/>
      <c r="ZA3" s="145"/>
      <c r="ZB3" s="145"/>
      <c r="ZC3" s="145"/>
      <c r="ZD3" s="145"/>
      <c r="ZE3" s="145"/>
      <c r="ZF3" s="145"/>
      <c r="ZG3" s="145"/>
      <c r="ZH3" s="145"/>
      <c r="ZI3" s="145"/>
      <c r="ZJ3" s="145"/>
      <c r="ZK3" s="145"/>
      <c r="ZL3" s="145"/>
      <c r="ZM3" s="145"/>
      <c r="ZN3" s="145"/>
      <c r="ZO3" s="145"/>
      <c r="ZP3" s="145"/>
      <c r="ZQ3" s="145"/>
      <c r="ZR3" s="145"/>
      <c r="ZS3" s="145"/>
      <c r="ZT3" s="145"/>
      <c r="ZU3" s="145"/>
      <c r="ZV3" s="145"/>
      <c r="ZW3" s="145"/>
      <c r="ZX3" s="145"/>
      <c r="ZY3" s="145"/>
      <c r="ZZ3" s="145"/>
      <c r="AAA3" s="145"/>
      <c r="AAB3" s="145"/>
      <c r="AAC3" s="145"/>
      <c r="AAD3" s="145"/>
      <c r="AAE3" s="145"/>
      <c r="AAF3" s="145"/>
      <c r="AAG3" s="145"/>
      <c r="AAH3" s="145"/>
      <c r="AAI3" s="145"/>
      <c r="AAJ3" s="145"/>
      <c r="AAK3" s="145"/>
      <c r="AAL3" s="145"/>
      <c r="AAM3" s="145"/>
      <c r="AAN3" s="145"/>
      <c r="AAO3" s="145"/>
      <c r="AAP3" s="145"/>
      <c r="AAQ3" s="145"/>
      <c r="AAR3" s="145"/>
      <c r="AAS3" s="145"/>
      <c r="AAT3" s="145"/>
      <c r="AAU3" s="145"/>
      <c r="AAV3" s="145"/>
      <c r="AAW3" s="145"/>
      <c r="AAX3" s="145"/>
      <c r="AAY3" s="145"/>
      <c r="AAZ3" s="145"/>
      <c r="ABA3" s="145"/>
      <c r="ABB3" s="145"/>
      <c r="ABC3" s="145"/>
      <c r="ABD3" s="145"/>
      <c r="ABE3" s="145"/>
      <c r="ABF3" s="145"/>
      <c r="ABG3" s="145"/>
      <c r="ABH3" s="145"/>
      <c r="ABI3" s="145"/>
      <c r="ABJ3" s="145"/>
      <c r="ABK3" s="145"/>
      <c r="ABL3" s="145"/>
      <c r="ABM3" s="145"/>
      <c r="ABN3" s="145"/>
      <c r="ABO3" s="145"/>
      <c r="ABP3" s="145"/>
      <c r="ABQ3" s="145"/>
      <c r="ABR3" s="145"/>
      <c r="ABS3" s="145"/>
      <c r="ABT3" s="145"/>
      <c r="ABU3" s="145"/>
      <c r="ABV3" s="145"/>
      <c r="ABW3" s="145"/>
      <c r="ABX3" s="145"/>
      <c r="ABY3" s="145"/>
      <c r="ABZ3" s="145"/>
      <c r="ACA3" s="145"/>
      <c r="ACB3" s="145"/>
      <c r="ACC3" s="145"/>
      <c r="ACD3" s="145"/>
      <c r="ACE3" s="145"/>
      <c r="ACF3" s="145"/>
      <c r="ACG3" s="145"/>
      <c r="ACH3" s="145"/>
      <c r="ACI3" s="145"/>
      <c r="ACJ3" s="145"/>
      <c r="ACK3" s="145"/>
      <c r="ACL3" s="145"/>
      <c r="ACM3" s="145"/>
      <c r="ACN3" s="145"/>
      <c r="ACO3" s="145"/>
      <c r="ACP3" s="145"/>
      <c r="ACQ3" s="145"/>
      <c r="ACR3" s="145"/>
      <c r="ACS3" s="145"/>
      <c r="ACT3" s="145"/>
      <c r="ACU3" s="145"/>
      <c r="ACV3" s="145"/>
      <c r="ACW3" s="145"/>
      <c r="ACX3" s="145"/>
      <c r="ACY3" s="145"/>
      <c r="ACZ3" s="145"/>
      <c r="ADA3" s="145"/>
      <c r="ADB3" s="145"/>
      <c r="ADC3" s="145"/>
      <c r="ADD3" s="145"/>
      <c r="ADE3" s="145"/>
      <c r="ADF3" s="145"/>
      <c r="ADG3" s="145"/>
      <c r="ADH3" s="145"/>
      <c r="ADI3" s="145"/>
      <c r="ADJ3" s="145"/>
      <c r="ADK3" s="145"/>
      <c r="ADL3" s="145"/>
      <c r="ADM3" s="145"/>
      <c r="ADN3" s="145"/>
      <c r="ADO3" s="145"/>
      <c r="ADP3" s="145"/>
      <c r="ADQ3" s="145"/>
      <c r="ADR3" s="145"/>
      <c r="ADS3" s="145"/>
      <c r="ADT3" s="145"/>
      <c r="ADU3" s="145"/>
      <c r="ADV3" s="145"/>
      <c r="ADW3" s="145"/>
      <c r="ADX3" s="145"/>
      <c r="ADY3" s="145"/>
      <c r="ADZ3" s="145"/>
      <c r="AEA3" s="145"/>
      <c r="AEB3" s="145"/>
      <c r="AEC3" s="145"/>
      <c r="AED3" s="145"/>
      <c r="AEE3" s="145"/>
      <c r="AEF3" s="145"/>
      <c r="AEG3" s="145"/>
      <c r="AEH3" s="145"/>
      <c r="AEI3" s="145"/>
      <c r="AEJ3" s="145"/>
      <c r="AEK3" s="145"/>
      <c r="AEL3" s="145"/>
      <c r="AEM3" s="145"/>
      <c r="AEN3" s="145"/>
      <c r="AEO3" s="145"/>
      <c r="AEP3" s="145"/>
      <c r="AEQ3" s="145"/>
      <c r="AER3" s="145"/>
      <c r="AES3" s="145"/>
      <c r="AET3" s="145"/>
      <c r="AEU3" s="145"/>
      <c r="AEV3" s="145"/>
      <c r="AEW3" s="145"/>
      <c r="AEX3" s="145"/>
      <c r="AEY3" s="145"/>
      <c r="AEZ3" s="145"/>
      <c r="AFA3" s="145"/>
      <c r="AFB3" s="145"/>
      <c r="AFC3" s="145"/>
      <c r="AFD3" s="145"/>
      <c r="AFE3" s="145"/>
      <c r="AFF3" s="145"/>
      <c r="AFG3" s="145"/>
      <c r="AFH3" s="145"/>
      <c r="AFI3" s="145"/>
      <c r="AFJ3" s="145"/>
      <c r="AFK3" s="145"/>
      <c r="AFL3" s="145"/>
      <c r="AFM3" s="145"/>
      <c r="AFN3" s="145"/>
      <c r="AFO3" s="145"/>
      <c r="AFP3" s="145"/>
      <c r="AFQ3" s="145"/>
      <c r="AFR3" s="145"/>
      <c r="AFS3" s="145"/>
      <c r="AFT3" s="145"/>
      <c r="AFU3" s="145"/>
      <c r="AFV3" s="145"/>
      <c r="AFW3" s="145"/>
      <c r="AFX3" s="145"/>
      <c r="AFY3" s="145"/>
      <c r="AFZ3" s="145"/>
      <c r="AGA3" s="145"/>
      <c r="AGB3" s="145"/>
      <c r="AGC3" s="145"/>
      <c r="AGD3" s="145"/>
      <c r="AGE3" s="145"/>
      <c r="AGF3" s="145"/>
      <c r="AGG3" s="145"/>
      <c r="AGH3" s="145"/>
    </row>
    <row r="4" spans="1:866" s="60" customFormat="1" ht="20.100000000000001" customHeight="1" x14ac:dyDescent="0.25">
      <c r="A4" s="169" t="s">
        <v>6</v>
      </c>
      <c r="B4" s="171" t="s">
        <v>7</v>
      </c>
      <c r="C4" s="171" t="s">
        <v>8</v>
      </c>
      <c r="D4" s="173" t="s">
        <v>9</v>
      </c>
      <c r="E4" s="175" t="s">
        <v>10</v>
      </c>
      <c r="F4" s="177" t="s">
        <v>11</v>
      </c>
      <c r="G4" s="179" t="s">
        <v>12</v>
      </c>
      <c r="H4" s="179"/>
      <c r="I4" s="163" t="s">
        <v>13</v>
      </c>
      <c r="J4" s="194" t="s">
        <v>14</v>
      </c>
    </row>
    <row r="5" spans="1:866" s="61" customFormat="1" ht="20.100000000000001" customHeight="1" x14ac:dyDescent="0.2">
      <c r="A5" s="170"/>
      <c r="B5" s="172"/>
      <c r="C5" s="172"/>
      <c r="D5" s="174"/>
      <c r="E5" s="176"/>
      <c r="F5" s="178"/>
      <c r="G5" s="137" t="s">
        <v>15</v>
      </c>
      <c r="H5" s="137" t="s">
        <v>16</v>
      </c>
      <c r="I5" s="164"/>
      <c r="J5" s="195"/>
      <c r="K5" s="151"/>
    </row>
    <row r="6" spans="1:866" ht="20.100000000000001" customHeight="1" x14ac:dyDescent="0.2">
      <c r="A6" s="122" t="s">
        <v>17</v>
      </c>
      <c r="B6" s="168" t="s">
        <v>18</v>
      </c>
      <c r="C6" s="168"/>
      <c r="D6" s="168"/>
      <c r="E6" s="168"/>
      <c r="F6" s="168"/>
      <c r="G6" s="168"/>
      <c r="H6" s="168"/>
      <c r="I6" s="123">
        <f>SUBTOTAL(9,I7:I14)</f>
        <v>0</v>
      </c>
      <c r="J6" s="142"/>
    </row>
    <row r="7" spans="1:866" ht="24.95" customHeight="1" x14ac:dyDescent="0.2">
      <c r="A7" s="77" t="s">
        <v>19</v>
      </c>
      <c r="B7" s="62" t="s">
        <v>20</v>
      </c>
      <c r="C7" s="63" t="s">
        <v>21</v>
      </c>
      <c r="D7" s="64" t="s">
        <v>22</v>
      </c>
      <c r="E7" s="65" t="s">
        <v>23</v>
      </c>
      <c r="F7" s="66">
        <v>6</v>
      </c>
      <c r="G7" s="67"/>
      <c r="H7" s="68">
        <f t="shared" ref="H7:H14" si="0">ROUND(G7*(1+$I$3),2)</f>
        <v>0</v>
      </c>
      <c r="I7" s="85">
        <f t="shared" ref="I7:I14" si="1">ROUND(F7*H7,2)</f>
        <v>0</v>
      </c>
      <c r="J7" s="138" t="s">
        <v>24</v>
      </c>
    </row>
    <row r="8" spans="1:866" s="61" customFormat="1" ht="24.95" customHeight="1" x14ac:dyDescent="0.2">
      <c r="A8" s="77" t="s">
        <v>25</v>
      </c>
      <c r="B8" s="62" t="s">
        <v>20</v>
      </c>
      <c r="C8" s="63" t="s">
        <v>26</v>
      </c>
      <c r="D8" s="64" t="s">
        <v>27</v>
      </c>
      <c r="E8" s="65" t="s">
        <v>23</v>
      </c>
      <c r="F8" s="66">
        <v>44.55</v>
      </c>
      <c r="G8" s="67"/>
      <c r="H8" s="68">
        <f t="shared" si="0"/>
        <v>0</v>
      </c>
      <c r="I8" s="85">
        <f t="shared" si="1"/>
        <v>0</v>
      </c>
      <c r="J8" s="138" t="s">
        <v>28</v>
      </c>
      <c r="K8" s="151"/>
    </row>
    <row r="9" spans="1:866" ht="24.95" customHeight="1" x14ac:dyDescent="0.2">
      <c r="A9" s="77" t="s">
        <v>29</v>
      </c>
      <c r="B9" s="62" t="s">
        <v>20</v>
      </c>
      <c r="C9" s="63" t="s">
        <v>30</v>
      </c>
      <c r="D9" s="64" t="s">
        <v>31</v>
      </c>
      <c r="E9" s="65" t="s">
        <v>32</v>
      </c>
      <c r="F9" s="66">
        <v>3</v>
      </c>
      <c r="G9" s="67"/>
      <c r="H9" s="68">
        <f t="shared" si="0"/>
        <v>0</v>
      </c>
      <c r="I9" s="85">
        <f t="shared" si="1"/>
        <v>0</v>
      </c>
      <c r="J9" s="138" t="s">
        <v>33</v>
      </c>
    </row>
    <row r="10" spans="1:866" ht="24.95" customHeight="1" x14ac:dyDescent="0.2">
      <c r="A10" s="77" t="s">
        <v>34</v>
      </c>
      <c r="B10" s="62" t="s">
        <v>20</v>
      </c>
      <c r="C10" s="63" t="s">
        <v>35</v>
      </c>
      <c r="D10" s="64" t="s">
        <v>36</v>
      </c>
      <c r="E10" s="65" t="s">
        <v>32</v>
      </c>
      <c r="F10" s="66">
        <v>3</v>
      </c>
      <c r="G10" s="69"/>
      <c r="H10" s="68">
        <f t="shared" si="0"/>
        <v>0</v>
      </c>
      <c r="I10" s="85">
        <f t="shared" si="1"/>
        <v>0</v>
      </c>
      <c r="J10" s="138" t="s">
        <v>33</v>
      </c>
    </row>
    <row r="11" spans="1:866" ht="24.95" customHeight="1" x14ac:dyDescent="0.2">
      <c r="A11" s="77" t="s">
        <v>37</v>
      </c>
      <c r="B11" s="62" t="s">
        <v>20</v>
      </c>
      <c r="C11" s="63" t="s">
        <v>38</v>
      </c>
      <c r="D11" s="64" t="s">
        <v>39</v>
      </c>
      <c r="E11" s="65" t="s">
        <v>40</v>
      </c>
      <c r="F11" s="66">
        <v>33</v>
      </c>
      <c r="G11" s="69"/>
      <c r="H11" s="68">
        <f t="shared" si="0"/>
        <v>0</v>
      </c>
      <c r="I11" s="85">
        <f t="shared" si="1"/>
        <v>0</v>
      </c>
      <c r="J11" s="138" t="s">
        <v>41</v>
      </c>
    </row>
    <row r="12" spans="1:866" ht="24.95" customHeight="1" x14ac:dyDescent="0.2">
      <c r="A12" s="77" t="s">
        <v>42</v>
      </c>
      <c r="B12" s="62" t="s">
        <v>43</v>
      </c>
      <c r="C12" s="63" t="s">
        <v>44</v>
      </c>
      <c r="D12" s="64" t="s">
        <v>45</v>
      </c>
      <c r="E12" s="65" t="s">
        <v>40</v>
      </c>
      <c r="F12" s="66">
        <v>9</v>
      </c>
      <c r="G12" s="67"/>
      <c r="H12" s="68">
        <f t="shared" si="0"/>
        <v>0</v>
      </c>
      <c r="I12" s="85">
        <f t="shared" si="1"/>
        <v>0</v>
      </c>
      <c r="J12" s="138" t="s">
        <v>46</v>
      </c>
    </row>
    <row r="13" spans="1:866" ht="24.95" customHeight="1" x14ac:dyDescent="0.2">
      <c r="A13" s="77" t="s">
        <v>47</v>
      </c>
      <c r="B13" s="62" t="s">
        <v>20</v>
      </c>
      <c r="C13" s="63" t="s">
        <v>48</v>
      </c>
      <c r="D13" s="64" t="s">
        <v>49</v>
      </c>
      <c r="E13" s="65" t="s">
        <v>32</v>
      </c>
      <c r="F13" s="66">
        <v>3</v>
      </c>
      <c r="G13" s="67"/>
      <c r="H13" s="68">
        <f t="shared" si="0"/>
        <v>0</v>
      </c>
      <c r="I13" s="85">
        <f t="shared" si="1"/>
        <v>0</v>
      </c>
      <c r="J13" s="138" t="s">
        <v>33</v>
      </c>
    </row>
    <row r="14" spans="1:866" ht="24.95" customHeight="1" x14ac:dyDescent="0.2">
      <c r="A14" s="77" t="s">
        <v>50</v>
      </c>
      <c r="B14" s="70" t="s">
        <v>20</v>
      </c>
      <c r="C14" s="71" t="s">
        <v>51</v>
      </c>
      <c r="D14" s="72" t="s">
        <v>52</v>
      </c>
      <c r="E14" s="73" t="s">
        <v>53</v>
      </c>
      <c r="F14" s="74">
        <v>30</v>
      </c>
      <c r="G14" s="75"/>
      <c r="H14" s="76">
        <f t="shared" si="0"/>
        <v>0</v>
      </c>
      <c r="I14" s="90">
        <f t="shared" si="1"/>
        <v>0</v>
      </c>
      <c r="J14" s="139"/>
    </row>
    <row r="15" spans="1:866" ht="20.100000000000001" customHeight="1" x14ac:dyDescent="0.2">
      <c r="A15" s="122" t="s">
        <v>54</v>
      </c>
      <c r="B15" s="168" t="s">
        <v>55</v>
      </c>
      <c r="C15" s="168"/>
      <c r="D15" s="168"/>
      <c r="E15" s="168"/>
      <c r="F15" s="168"/>
      <c r="G15" s="168"/>
      <c r="H15" s="168"/>
      <c r="I15" s="124">
        <f>SUBTOTAL(9,I16:I19)</f>
        <v>0</v>
      </c>
      <c r="J15" s="152"/>
    </row>
    <row r="16" spans="1:866" ht="24.95" customHeight="1" x14ac:dyDescent="0.2">
      <c r="A16" s="77" t="s">
        <v>56</v>
      </c>
      <c r="B16" s="62" t="s">
        <v>20</v>
      </c>
      <c r="C16" s="63" t="s">
        <v>57</v>
      </c>
      <c r="D16" s="64" t="s">
        <v>58</v>
      </c>
      <c r="E16" s="65" t="s">
        <v>59</v>
      </c>
      <c r="F16" s="78">
        <f>44.55*2.3</f>
        <v>102.46499999999999</v>
      </c>
      <c r="G16" s="67"/>
      <c r="H16" s="68">
        <f>ROUND(G16*(1+$I$3),2)</f>
        <v>0</v>
      </c>
      <c r="I16" s="85">
        <f>ROUND(F16*H16,2)</f>
        <v>0</v>
      </c>
      <c r="J16" s="138" t="s">
        <v>60</v>
      </c>
    </row>
    <row r="17" spans="1:866" ht="24.95" customHeight="1" x14ac:dyDescent="0.2">
      <c r="A17" s="77" t="s">
        <v>61</v>
      </c>
      <c r="B17" s="62" t="s">
        <v>20</v>
      </c>
      <c r="C17" s="63" t="s">
        <v>62</v>
      </c>
      <c r="D17" s="64" t="s">
        <v>63</v>
      </c>
      <c r="E17" s="65" t="s">
        <v>59</v>
      </c>
      <c r="F17" s="78">
        <f>F16*1.3</f>
        <v>133.2045</v>
      </c>
      <c r="G17" s="67"/>
      <c r="H17" s="68">
        <f>ROUND(G17*(1+$I$3),2)</f>
        <v>0</v>
      </c>
      <c r="I17" s="85">
        <f>ROUND(F17*H17,2)</f>
        <v>0</v>
      </c>
      <c r="J17" s="138" t="s">
        <v>64</v>
      </c>
    </row>
    <row r="18" spans="1:866" ht="24.95" customHeight="1" x14ac:dyDescent="0.2">
      <c r="A18" s="77" t="s">
        <v>65</v>
      </c>
      <c r="B18" s="62" t="s">
        <v>20</v>
      </c>
      <c r="C18" s="63" t="s">
        <v>66</v>
      </c>
      <c r="D18" s="64" t="s">
        <v>67</v>
      </c>
      <c r="E18" s="65" t="s">
        <v>59</v>
      </c>
      <c r="F18" s="78">
        <f>F16*1.3</f>
        <v>133.2045</v>
      </c>
      <c r="G18" s="67"/>
      <c r="H18" s="68">
        <f>ROUND(G18*(1+$I$3),2)</f>
        <v>0</v>
      </c>
      <c r="I18" s="85">
        <f>ROUND(F18*H18,2)</f>
        <v>0</v>
      </c>
      <c r="J18" s="138" t="s">
        <v>68</v>
      </c>
    </row>
    <row r="19" spans="1:866" ht="24.95" customHeight="1" x14ac:dyDescent="0.2">
      <c r="A19" s="79" t="s">
        <v>69</v>
      </c>
      <c r="B19" s="70" t="s">
        <v>20</v>
      </c>
      <c r="C19" s="71" t="s">
        <v>70</v>
      </c>
      <c r="D19" s="72" t="s">
        <v>71</v>
      </c>
      <c r="E19" s="73" t="s">
        <v>59</v>
      </c>
      <c r="F19" s="80">
        <f>F16*1.3</f>
        <v>133.2045</v>
      </c>
      <c r="G19" s="75"/>
      <c r="H19" s="76">
        <f>ROUND(G19*(1+$I$3),2)</f>
        <v>0</v>
      </c>
      <c r="I19" s="90">
        <f>ROUND(F19*H19,2)</f>
        <v>0</v>
      </c>
      <c r="J19" s="139" t="s">
        <v>68</v>
      </c>
    </row>
    <row r="20" spans="1:866" ht="20.100000000000001" customHeight="1" x14ac:dyDescent="0.2">
      <c r="A20" s="122" t="s">
        <v>72</v>
      </c>
      <c r="B20" s="168" t="s">
        <v>73</v>
      </c>
      <c r="C20" s="168"/>
      <c r="D20" s="168"/>
      <c r="E20" s="168"/>
      <c r="F20" s="168"/>
      <c r="G20" s="168"/>
      <c r="H20" s="168"/>
      <c r="I20" s="124">
        <f>SUBTOTAL(9,I21:I23)</f>
        <v>0</v>
      </c>
      <c r="J20" s="152"/>
    </row>
    <row r="21" spans="1:866" ht="24.95" customHeight="1" x14ac:dyDescent="0.2">
      <c r="A21" s="77" t="s">
        <v>74</v>
      </c>
      <c r="B21" s="62" t="s">
        <v>20</v>
      </c>
      <c r="C21" s="63" t="s">
        <v>75</v>
      </c>
      <c r="D21" s="64" t="s">
        <v>76</v>
      </c>
      <c r="E21" s="65" t="s">
        <v>59</v>
      </c>
      <c r="F21" s="85">
        <v>0.9</v>
      </c>
      <c r="G21" s="67"/>
      <c r="H21" s="68">
        <f>ROUND(G21*(1+$I$3),2)</f>
        <v>0</v>
      </c>
      <c r="I21" s="85">
        <f>ROUND(F21*H21,2)</f>
        <v>0</v>
      </c>
      <c r="J21" s="138" t="s">
        <v>77</v>
      </c>
    </row>
    <row r="22" spans="1:866" ht="24.95" customHeight="1" x14ac:dyDescent="0.2">
      <c r="A22" s="77" t="s">
        <v>78</v>
      </c>
      <c r="B22" s="62" t="s">
        <v>20</v>
      </c>
      <c r="C22" s="63" t="s">
        <v>79</v>
      </c>
      <c r="D22" s="64" t="s">
        <v>80</v>
      </c>
      <c r="E22" s="65" t="s">
        <v>81</v>
      </c>
      <c r="F22" s="85">
        <v>24</v>
      </c>
      <c r="G22" s="67"/>
      <c r="H22" s="68">
        <f>ROUND(G22*(1+$I$3),2)</f>
        <v>0</v>
      </c>
      <c r="I22" s="85">
        <f>ROUND(F22*H22,2)</f>
        <v>0</v>
      </c>
      <c r="J22" s="138" t="s">
        <v>82</v>
      </c>
    </row>
    <row r="23" spans="1:866" ht="24.95" customHeight="1" x14ac:dyDescent="0.2">
      <c r="A23" s="86" t="s">
        <v>83</v>
      </c>
      <c r="B23" s="87" t="s">
        <v>20</v>
      </c>
      <c r="C23" s="71" t="s">
        <v>84</v>
      </c>
      <c r="D23" s="72" t="s">
        <v>85</v>
      </c>
      <c r="E23" s="88" t="s">
        <v>53</v>
      </c>
      <c r="F23" s="89">
        <v>0.9</v>
      </c>
      <c r="G23" s="75"/>
      <c r="H23" s="76">
        <f>ROUND(G23*(1+$I$3),2)</f>
        <v>0</v>
      </c>
      <c r="I23" s="90">
        <f>ROUND(F23*H23,2)</f>
        <v>0</v>
      </c>
      <c r="J23" s="139" t="s">
        <v>86</v>
      </c>
    </row>
    <row r="24" spans="1:866" ht="20.100000000000001" customHeight="1" x14ac:dyDescent="0.2">
      <c r="A24" s="122" t="s">
        <v>87</v>
      </c>
      <c r="B24" s="168" t="s">
        <v>88</v>
      </c>
      <c r="C24" s="168"/>
      <c r="D24" s="168"/>
      <c r="E24" s="168"/>
      <c r="F24" s="168"/>
      <c r="G24" s="168"/>
      <c r="H24" s="168"/>
      <c r="I24" s="124">
        <f>SUBTOTAL(9,I25:I29)</f>
        <v>0</v>
      </c>
      <c r="J24" s="152"/>
    </row>
    <row r="25" spans="1:866" ht="24.95" customHeight="1" x14ac:dyDescent="0.2">
      <c r="A25" s="77" t="s">
        <v>89</v>
      </c>
      <c r="B25" s="62" t="s">
        <v>20</v>
      </c>
      <c r="C25" s="63" t="s">
        <v>90</v>
      </c>
      <c r="D25" s="64" t="s">
        <v>91</v>
      </c>
      <c r="E25" s="65" t="s">
        <v>92</v>
      </c>
      <c r="F25" s="66">
        <v>1</v>
      </c>
      <c r="G25" s="67"/>
      <c r="H25" s="68">
        <f>ROUND(G25*(1+$I$3),2)</f>
        <v>0</v>
      </c>
      <c r="I25" s="85">
        <f>ROUND(F25*H25,2)</f>
        <v>0</v>
      </c>
      <c r="J25" s="138" t="s">
        <v>93</v>
      </c>
    </row>
    <row r="26" spans="1:866" ht="24.95" customHeight="1" x14ac:dyDescent="0.2">
      <c r="A26" s="77" t="s">
        <v>94</v>
      </c>
      <c r="B26" s="62" t="s">
        <v>20</v>
      </c>
      <c r="C26" s="63" t="s">
        <v>95</v>
      </c>
      <c r="D26" s="64" t="s">
        <v>96</v>
      </c>
      <c r="E26" s="65" t="s">
        <v>97</v>
      </c>
      <c r="F26" s="66">
        <f>25*13</f>
        <v>325</v>
      </c>
      <c r="G26" s="67"/>
      <c r="H26" s="68">
        <f>ROUND(G26*(1+$I$3),2)</f>
        <v>0</v>
      </c>
      <c r="I26" s="85">
        <f>ROUND(F26*H26,2)</f>
        <v>0</v>
      </c>
      <c r="J26" s="138" t="s">
        <v>98</v>
      </c>
    </row>
    <row r="27" spans="1:866" ht="24.95" customHeight="1" x14ac:dyDescent="0.2">
      <c r="A27" s="77" t="s">
        <v>99</v>
      </c>
      <c r="B27" s="62" t="s">
        <v>20</v>
      </c>
      <c r="C27" s="63" t="s">
        <v>100</v>
      </c>
      <c r="D27" s="64" t="s">
        <v>101</v>
      </c>
      <c r="E27" s="65" t="s">
        <v>102</v>
      </c>
      <c r="F27" s="66">
        <v>698</v>
      </c>
      <c r="G27" s="67"/>
      <c r="H27" s="68">
        <f>ROUND(G27*(1+$I$3),2)</f>
        <v>0</v>
      </c>
      <c r="I27" s="85">
        <f>ROUND(F27*H27,2)</f>
        <v>0</v>
      </c>
      <c r="J27" s="138" t="s">
        <v>103</v>
      </c>
    </row>
    <row r="28" spans="1:866" ht="24.95" customHeight="1" x14ac:dyDescent="0.2">
      <c r="A28" s="77" t="s">
        <v>104</v>
      </c>
      <c r="B28" s="62" t="s">
        <v>20</v>
      </c>
      <c r="C28" s="63" t="s">
        <v>105</v>
      </c>
      <c r="D28" s="64" t="s">
        <v>106</v>
      </c>
      <c r="E28" s="65" t="s">
        <v>59</v>
      </c>
      <c r="F28" s="66">
        <f>13*25*3.14*0.3*0.3/4</f>
        <v>22.961249999999996</v>
      </c>
      <c r="G28" s="67"/>
      <c r="H28" s="68">
        <f>ROUND(G28*(1+$I$3),2)</f>
        <v>0</v>
      </c>
      <c r="I28" s="85">
        <f>ROUND(F28*H28,2)</f>
        <v>0</v>
      </c>
      <c r="J28" s="138" t="s">
        <v>107</v>
      </c>
    </row>
    <row r="29" spans="1:866" ht="24.95" customHeight="1" x14ac:dyDescent="0.2">
      <c r="A29" s="79" t="s">
        <v>108</v>
      </c>
      <c r="B29" s="70" t="s">
        <v>20</v>
      </c>
      <c r="C29" s="71" t="s">
        <v>109</v>
      </c>
      <c r="D29" s="72" t="s">
        <v>110</v>
      </c>
      <c r="E29" s="73" t="s">
        <v>59</v>
      </c>
      <c r="F29" s="74">
        <f>F28</f>
        <v>22.961249999999996</v>
      </c>
      <c r="G29" s="75"/>
      <c r="H29" s="76">
        <f>ROUND(G29*(1+$I$3),2)</f>
        <v>0</v>
      </c>
      <c r="I29" s="90">
        <f>ROUND(F29*H29,2)</f>
        <v>0</v>
      </c>
      <c r="J29" s="139" t="s">
        <v>111</v>
      </c>
    </row>
    <row r="30" spans="1:866" s="109" customFormat="1" ht="20.100000000000001" customHeight="1" x14ac:dyDescent="0.2">
      <c r="A30" s="122" t="s">
        <v>112</v>
      </c>
      <c r="B30" s="168" t="s">
        <v>113</v>
      </c>
      <c r="C30" s="168"/>
      <c r="D30" s="168"/>
      <c r="E30" s="168"/>
      <c r="F30" s="168"/>
      <c r="G30" s="168"/>
      <c r="H30" s="168"/>
      <c r="I30" s="124">
        <f>SUBTOTAL(9,I31:I59)</f>
        <v>0</v>
      </c>
      <c r="J30" s="153"/>
      <c r="K30" s="154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  <c r="IW30" s="106"/>
      <c r="IX30" s="106"/>
      <c r="IY30" s="106"/>
      <c r="IZ30" s="106"/>
      <c r="JA30" s="106"/>
      <c r="JB30" s="106"/>
      <c r="JC30" s="106"/>
      <c r="JD30" s="106"/>
      <c r="JE30" s="106"/>
      <c r="JF30" s="106"/>
      <c r="JG30" s="106"/>
      <c r="JH30" s="106"/>
      <c r="JI30" s="106"/>
      <c r="JJ30" s="106"/>
      <c r="JK30" s="106"/>
      <c r="JL30" s="106"/>
      <c r="JM30" s="106"/>
      <c r="JN30" s="106"/>
      <c r="JO30" s="106"/>
      <c r="JP30" s="106"/>
      <c r="JQ30" s="106"/>
      <c r="JR30" s="106"/>
      <c r="JS30" s="106"/>
      <c r="JT30" s="106"/>
      <c r="JU30" s="106"/>
      <c r="JV30" s="106"/>
      <c r="JW30" s="106"/>
      <c r="JX30" s="106"/>
      <c r="JY30" s="106"/>
      <c r="JZ30" s="106"/>
      <c r="KA30" s="106"/>
      <c r="KB30" s="106"/>
      <c r="KC30" s="106"/>
      <c r="KD30" s="106"/>
      <c r="KE30" s="106"/>
      <c r="KF30" s="106"/>
      <c r="KG30" s="106"/>
      <c r="KH30" s="106"/>
      <c r="KI30" s="106"/>
      <c r="KJ30" s="106"/>
      <c r="KK30" s="106"/>
      <c r="KL30" s="106"/>
      <c r="KM30" s="106"/>
      <c r="KN30" s="106"/>
      <c r="KO30" s="106"/>
      <c r="KP30" s="106"/>
      <c r="KQ30" s="106"/>
      <c r="KR30" s="106"/>
      <c r="KS30" s="106"/>
      <c r="KT30" s="106"/>
      <c r="KU30" s="106"/>
      <c r="KV30" s="106"/>
      <c r="KW30" s="106"/>
      <c r="KX30" s="106"/>
      <c r="KY30" s="106"/>
      <c r="KZ30" s="106"/>
      <c r="LA30" s="106"/>
      <c r="LB30" s="106"/>
      <c r="LC30" s="106"/>
      <c r="LD30" s="106"/>
      <c r="LE30" s="106"/>
      <c r="LF30" s="106"/>
      <c r="LG30" s="106"/>
      <c r="LH30" s="106"/>
      <c r="LI30" s="106"/>
      <c r="LJ30" s="106"/>
      <c r="LK30" s="106"/>
      <c r="LL30" s="106"/>
      <c r="LM30" s="106"/>
      <c r="LN30" s="106"/>
      <c r="LO30" s="106"/>
      <c r="LP30" s="106"/>
      <c r="LQ30" s="106"/>
      <c r="LR30" s="106"/>
      <c r="LS30" s="106"/>
      <c r="LT30" s="106"/>
      <c r="LU30" s="106"/>
      <c r="LV30" s="106"/>
      <c r="LW30" s="106"/>
      <c r="LX30" s="106"/>
      <c r="LY30" s="106"/>
      <c r="LZ30" s="106"/>
      <c r="MA30" s="106"/>
      <c r="MB30" s="106"/>
      <c r="MC30" s="106"/>
      <c r="MD30" s="106"/>
      <c r="ME30" s="106"/>
      <c r="MF30" s="106"/>
      <c r="MG30" s="106"/>
      <c r="MH30" s="106"/>
      <c r="MI30" s="106"/>
      <c r="MJ30" s="106"/>
      <c r="MK30" s="106"/>
      <c r="ML30" s="106"/>
      <c r="MM30" s="106"/>
      <c r="MN30" s="106"/>
      <c r="MO30" s="106"/>
      <c r="MP30" s="106"/>
      <c r="MQ30" s="106"/>
      <c r="MR30" s="106"/>
      <c r="MS30" s="106"/>
      <c r="MT30" s="106"/>
      <c r="MU30" s="106"/>
      <c r="MV30" s="106"/>
      <c r="MW30" s="106"/>
      <c r="MX30" s="106"/>
      <c r="MY30" s="106"/>
      <c r="MZ30" s="106"/>
      <c r="NA30" s="106"/>
      <c r="NB30" s="106"/>
      <c r="NC30" s="106"/>
      <c r="ND30" s="106"/>
      <c r="NE30" s="106"/>
      <c r="NF30" s="106"/>
      <c r="NG30" s="106"/>
      <c r="NH30" s="106"/>
      <c r="NI30" s="106"/>
      <c r="NJ30" s="106"/>
      <c r="NK30" s="106"/>
      <c r="NL30" s="106"/>
      <c r="NM30" s="106"/>
      <c r="NN30" s="106"/>
      <c r="NO30" s="106"/>
      <c r="NP30" s="106"/>
      <c r="NQ30" s="106"/>
      <c r="NR30" s="106"/>
      <c r="NS30" s="106"/>
      <c r="NT30" s="106"/>
      <c r="NU30" s="106"/>
      <c r="NV30" s="106"/>
      <c r="NW30" s="106"/>
      <c r="NX30" s="106"/>
      <c r="NY30" s="106"/>
      <c r="NZ30" s="106"/>
      <c r="OA30" s="106"/>
      <c r="OB30" s="106"/>
      <c r="OC30" s="106"/>
      <c r="OD30" s="106"/>
      <c r="OE30" s="106"/>
      <c r="OF30" s="106"/>
      <c r="OG30" s="106"/>
      <c r="OH30" s="106"/>
      <c r="OI30" s="106"/>
      <c r="OJ30" s="106"/>
      <c r="OK30" s="106"/>
      <c r="OL30" s="106"/>
      <c r="OM30" s="106"/>
      <c r="ON30" s="106"/>
      <c r="OO30" s="106"/>
      <c r="OP30" s="106"/>
      <c r="OQ30" s="106"/>
      <c r="OR30" s="106"/>
      <c r="OS30" s="106"/>
      <c r="OT30" s="106"/>
      <c r="OU30" s="106"/>
      <c r="OV30" s="106"/>
      <c r="OW30" s="106"/>
      <c r="OX30" s="106"/>
      <c r="OY30" s="106"/>
      <c r="OZ30" s="106"/>
      <c r="PA30" s="106"/>
      <c r="PB30" s="106"/>
      <c r="PC30" s="106"/>
      <c r="PD30" s="106"/>
      <c r="PE30" s="106"/>
      <c r="PF30" s="106"/>
      <c r="PG30" s="106"/>
      <c r="PH30" s="106"/>
      <c r="PI30" s="106"/>
      <c r="PJ30" s="106"/>
      <c r="PK30" s="106"/>
      <c r="PL30" s="106"/>
      <c r="PM30" s="106"/>
      <c r="PN30" s="106"/>
      <c r="PO30" s="106"/>
      <c r="PP30" s="106"/>
      <c r="PQ30" s="106"/>
      <c r="PR30" s="106"/>
      <c r="PS30" s="106"/>
      <c r="PT30" s="106"/>
      <c r="PU30" s="106"/>
      <c r="PV30" s="106"/>
      <c r="PW30" s="106"/>
      <c r="PX30" s="106"/>
      <c r="PY30" s="106"/>
      <c r="PZ30" s="106"/>
      <c r="QA30" s="106"/>
      <c r="QB30" s="106"/>
      <c r="QC30" s="106"/>
      <c r="QD30" s="106"/>
      <c r="QE30" s="106"/>
      <c r="QF30" s="106"/>
      <c r="QG30" s="106"/>
      <c r="QH30" s="106"/>
      <c r="QI30" s="106"/>
      <c r="QJ30" s="106"/>
      <c r="QK30" s="106"/>
      <c r="QL30" s="106"/>
      <c r="QM30" s="106"/>
      <c r="QN30" s="106"/>
      <c r="QO30" s="106"/>
      <c r="QP30" s="106"/>
      <c r="QQ30" s="106"/>
      <c r="QR30" s="106"/>
      <c r="QS30" s="106"/>
      <c r="QT30" s="106"/>
      <c r="QU30" s="106"/>
      <c r="QV30" s="106"/>
      <c r="QW30" s="106"/>
      <c r="QX30" s="106"/>
      <c r="QY30" s="106"/>
      <c r="QZ30" s="106"/>
      <c r="RA30" s="106"/>
      <c r="RB30" s="106"/>
      <c r="RC30" s="106"/>
      <c r="RD30" s="106"/>
      <c r="RE30" s="106"/>
      <c r="RF30" s="106"/>
      <c r="RG30" s="106"/>
      <c r="RH30" s="106"/>
      <c r="RI30" s="106"/>
      <c r="RJ30" s="106"/>
      <c r="RK30" s="106"/>
      <c r="RL30" s="106"/>
      <c r="RM30" s="106"/>
      <c r="RN30" s="106"/>
      <c r="RO30" s="106"/>
      <c r="RP30" s="106"/>
      <c r="RQ30" s="106"/>
      <c r="RR30" s="106"/>
      <c r="RS30" s="106"/>
      <c r="RT30" s="106"/>
      <c r="RU30" s="106"/>
      <c r="RV30" s="106"/>
      <c r="RW30" s="106"/>
      <c r="RX30" s="106"/>
      <c r="RY30" s="106"/>
      <c r="RZ30" s="106"/>
      <c r="SA30" s="106"/>
      <c r="SB30" s="106"/>
      <c r="SC30" s="106"/>
      <c r="SD30" s="106"/>
      <c r="SE30" s="106"/>
      <c r="SF30" s="106"/>
      <c r="SG30" s="106"/>
      <c r="SH30" s="106"/>
      <c r="SI30" s="106"/>
      <c r="SJ30" s="106"/>
      <c r="SK30" s="106"/>
      <c r="SL30" s="106"/>
      <c r="SM30" s="106"/>
      <c r="SN30" s="106"/>
      <c r="SO30" s="106"/>
      <c r="SP30" s="106"/>
      <c r="SQ30" s="106"/>
      <c r="SR30" s="106"/>
      <c r="SS30" s="106"/>
      <c r="ST30" s="106"/>
      <c r="SU30" s="106"/>
      <c r="SV30" s="106"/>
      <c r="SW30" s="106"/>
      <c r="SX30" s="106"/>
      <c r="SY30" s="106"/>
      <c r="SZ30" s="106"/>
      <c r="TA30" s="106"/>
      <c r="TB30" s="106"/>
      <c r="TC30" s="106"/>
      <c r="TD30" s="106"/>
      <c r="TE30" s="106"/>
      <c r="TF30" s="106"/>
      <c r="TG30" s="106"/>
      <c r="TH30" s="106"/>
      <c r="TI30" s="106"/>
      <c r="TJ30" s="106"/>
      <c r="TK30" s="106"/>
      <c r="TL30" s="106"/>
      <c r="TM30" s="106"/>
      <c r="TN30" s="106"/>
      <c r="TO30" s="106"/>
      <c r="TP30" s="106"/>
      <c r="TQ30" s="106"/>
      <c r="TR30" s="106"/>
      <c r="TS30" s="106"/>
      <c r="TT30" s="106"/>
      <c r="TU30" s="106"/>
      <c r="TV30" s="106"/>
      <c r="TW30" s="106"/>
      <c r="TX30" s="106"/>
      <c r="TY30" s="106"/>
      <c r="TZ30" s="106"/>
      <c r="UA30" s="106"/>
      <c r="UB30" s="106"/>
      <c r="UC30" s="106"/>
      <c r="UD30" s="106"/>
      <c r="UE30" s="106"/>
      <c r="UF30" s="106"/>
      <c r="UG30" s="106"/>
      <c r="UH30" s="106"/>
      <c r="UI30" s="106"/>
      <c r="UJ30" s="106"/>
      <c r="UK30" s="106"/>
      <c r="UL30" s="106"/>
      <c r="UM30" s="106"/>
      <c r="UN30" s="106"/>
      <c r="UO30" s="106"/>
      <c r="UP30" s="106"/>
      <c r="UQ30" s="106"/>
      <c r="UR30" s="106"/>
      <c r="US30" s="106"/>
      <c r="UT30" s="106"/>
      <c r="UU30" s="106"/>
      <c r="UV30" s="106"/>
      <c r="UW30" s="106"/>
      <c r="UX30" s="106"/>
      <c r="UY30" s="106"/>
      <c r="UZ30" s="106"/>
      <c r="VA30" s="106"/>
      <c r="VB30" s="106"/>
      <c r="VC30" s="106"/>
      <c r="VD30" s="106"/>
      <c r="VE30" s="106"/>
      <c r="VF30" s="106"/>
      <c r="VG30" s="106"/>
      <c r="VH30" s="106"/>
      <c r="VI30" s="106"/>
      <c r="VJ30" s="106"/>
      <c r="VK30" s="106"/>
      <c r="VL30" s="106"/>
      <c r="VM30" s="106"/>
      <c r="VN30" s="106"/>
      <c r="VO30" s="106"/>
      <c r="VP30" s="106"/>
      <c r="VQ30" s="106"/>
      <c r="VR30" s="106"/>
      <c r="VS30" s="106"/>
      <c r="VT30" s="106"/>
      <c r="VU30" s="106"/>
      <c r="VV30" s="106"/>
      <c r="VW30" s="106"/>
      <c r="VX30" s="106"/>
      <c r="VY30" s="106"/>
      <c r="VZ30" s="106"/>
      <c r="WA30" s="106"/>
      <c r="WB30" s="106"/>
      <c r="WC30" s="106"/>
      <c r="WD30" s="106"/>
      <c r="WE30" s="106"/>
      <c r="WF30" s="106"/>
      <c r="WG30" s="106"/>
      <c r="WH30" s="106"/>
      <c r="WI30" s="106"/>
      <c r="WJ30" s="106"/>
      <c r="WK30" s="106"/>
      <c r="WL30" s="106"/>
      <c r="WM30" s="106"/>
      <c r="WN30" s="106"/>
      <c r="WO30" s="106"/>
      <c r="WP30" s="106"/>
      <c r="WQ30" s="106"/>
      <c r="WR30" s="106"/>
      <c r="WS30" s="106"/>
      <c r="WT30" s="106"/>
      <c r="WU30" s="106"/>
      <c r="WV30" s="106"/>
      <c r="WW30" s="106"/>
      <c r="WX30" s="106"/>
      <c r="WY30" s="106"/>
      <c r="WZ30" s="106"/>
      <c r="XA30" s="106"/>
      <c r="XB30" s="106"/>
      <c r="XC30" s="106"/>
      <c r="XD30" s="106"/>
      <c r="XE30" s="106"/>
      <c r="XF30" s="106"/>
      <c r="XG30" s="106"/>
      <c r="XH30" s="106"/>
      <c r="XI30" s="106"/>
      <c r="XJ30" s="106"/>
      <c r="XK30" s="106"/>
      <c r="XL30" s="106"/>
      <c r="XM30" s="106"/>
      <c r="XN30" s="106"/>
      <c r="XO30" s="106"/>
      <c r="XP30" s="106"/>
      <c r="XQ30" s="106"/>
      <c r="XR30" s="106"/>
      <c r="XS30" s="106"/>
      <c r="XT30" s="106"/>
      <c r="XU30" s="106"/>
      <c r="XV30" s="106"/>
      <c r="XW30" s="106"/>
      <c r="XX30" s="106"/>
      <c r="XY30" s="106"/>
      <c r="XZ30" s="106"/>
      <c r="YA30" s="106"/>
      <c r="YB30" s="106"/>
      <c r="YC30" s="106"/>
      <c r="YD30" s="106"/>
      <c r="YE30" s="106"/>
      <c r="YF30" s="106"/>
      <c r="YG30" s="106"/>
      <c r="YH30" s="106"/>
      <c r="YI30" s="106"/>
      <c r="YJ30" s="106"/>
      <c r="YK30" s="106"/>
      <c r="YL30" s="106"/>
      <c r="YM30" s="106"/>
      <c r="YN30" s="106"/>
      <c r="YO30" s="106"/>
      <c r="YP30" s="106"/>
      <c r="YQ30" s="106"/>
      <c r="YR30" s="106"/>
      <c r="YS30" s="106"/>
      <c r="YT30" s="106"/>
      <c r="YU30" s="106"/>
      <c r="YV30" s="106"/>
      <c r="YW30" s="106"/>
      <c r="YX30" s="106"/>
      <c r="YY30" s="106"/>
      <c r="YZ30" s="106"/>
      <c r="ZA30" s="106"/>
      <c r="ZB30" s="106"/>
      <c r="ZC30" s="106"/>
      <c r="ZD30" s="106"/>
      <c r="ZE30" s="106"/>
      <c r="ZF30" s="106"/>
      <c r="ZG30" s="106"/>
      <c r="ZH30" s="106"/>
      <c r="ZI30" s="106"/>
      <c r="ZJ30" s="106"/>
      <c r="ZK30" s="106"/>
      <c r="ZL30" s="106"/>
      <c r="ZM30" s="106"/>
      <c r="ZN30" s="106"/>
      <c r="ZO30" s="106"/>
      <c r="ZP30" s="106"/>
      <c r="ZQ30" s="106"/>
      <c r="ZR30" s="106"/>
      <c r="ZS30" s="106"/>
      <c r="ZT30" s="106"/>
      <c r="ZU30" s="106"/>
      <c r="ZV30" s="106"/>
      <c r="ZW30" s="106"/>
      <c r="ZX30" s="106"/>
      <c r="ZY30" s="106"/>
      <c r="ZZ30" s="106"/>
      <c r="AAA30" s="106"/>
      <c r="AAB30" s="106"/>
      <c r="AAC30" s="106"/>
      <c r="AAD30" s="106"/>
      <c r="AAE30" s="106"/>
      <c r="AAF30" s="106"/>
      <c r="AAG30" s="106"/>
      <c r="AAH30" s="106"/>
      <c r="AAI30" s="106"/>
      <c r="AAJ30" s="106"/>
      <c r="AAK30" s="106"/>
      <c r="AAL30" s="106"/>
      <c r="AAM30" s="106"/>
      <c r="AAN30" s="106"/>
      <c r="AAO30" s="106"/>
      <c r="AAP30" s="106"/>
      <c r="AAQ30" s="106"/>
      <c r="AAR30" s="106"/>
      <c r="AAS30" s="106"/>
      <c r="AAT30" s="106"/>
      <c r="AAU30" s="106"/>
      <c r="AAV30" s="106"/>
      <c r="AAW30" s="106"/>
      <c r="AAX30" s="106"/>
      <c r="AAY30" s="106"/>
      <c r="AAZ30" s="106"/>
      <c r="ABA30" s="106"/>
      <c r="ABB30" s="106"/>
      <c r="ABC30" s="106"/>
      <c r="ABD30" s="106"/>
      <c r="ABE30" s="106"/>
      <c r="ABF30" s="106"/>
      <c r="ABG30" s="106"/>
      <c r="ABH30" s="106"/>
      <c r="ABI30" s="106"/>
      <c r="ABJ30" s="106"/>
      <c r="ABK30" s="106"/>
      <c r="ABL30" s="106"/>
      <c r="ABM30" s="106"/>
      <c r="ABN30" s="106"/>
      <c r="ABO30" s="106"/>
      <c r="ABP30" s="106"/>
      <c r="ABQ30" s="106"/>
      <c r="ABR30" s="106"/>
      <c r="ABS30" s="106"/>
      <c r="ABT30" s="106"/>
      <c r="ABU30" s="106"/>
      <c r="ABV30" s="106"/>
      <c r="ABW30" s="106"/>
      <c r="ABX30" s="106"/>
      <c r="ABY30" s="106"/>
      <c r="ABZ30" s="106"/>
      <c r="ACA30" s="106"/>
      <c r="ACB30" s="106"/>
      <c r="ACC30" s="106"/>
      <c r="ACD30" s="106"/>
      <c r="ACE30" s="106"/>
      <c r="ACF30" s="106"/>
      <c r="ACG30" s="106"/>
      <c r="ACH30" s="106"/>
      <c r="ACI30" s="106"/>
      <c r="ACJ30" s="106"/>
      <c r="ACK30" s="106"/>
      <c r="ACL30" s="106"/>
      <c r="ACM30" s="106"/>
      <c r="ACN30" s="106"/>
      <c r="ACO30" s="106"/>
      <c r="ACP30" s="106"/>
      <c r="ACQ30" s="106"/>
      <c r="ACR30" s="106"/>
      <c r="ACS30" s="106"/>
      <c r="ACT30" s="106"/>
      <c r="ACU30" s="106"/>
      <c r="ACV30" s="106"/>
      <c r="ACW30" s="106"/>
      <c r="ACX30" s="106"/>
      <c r="ACY30" s="106"/>
      <c r="ACZ30" s="106"/>
      <c r="ADA30" s="106"/>
      <c r="ADB30" s="106"/>
      <c r="ADC30" s="106"/>
      <c r="ADD30" s="106"/>
      <c r="ADE30" s="106"/>
      <c r="ADF30" s="106"/>
      <c r="ADG30" s="106"/>
      <c r="ADH30" s="106"/>
      <c r="ADI30" s="106"/>
      <c r="ADJ30" s="106"/>
      <c r="ADK30" s="106"/>
      <c r="ADL30" s="106"/>
      <c r="ADM30" s="106"/>
      <c r="ADN30" s="106"/>
      <c r="ADO30" s="106"/>
      <c r="ADP30" s="106"/>
      <c r="ADQ30" s="106"/>
      <c r="ADR30" s="106"/>
      <c r="ADS30" s="106"/>
      <c r="ADT30" s="106"/>
      <c r="ADU30" s="106"/>
      <c r="ADV30" s="106"/>
      <c r="ADW30" s="106"/>
      <c r="ADX30" s="106"/>
      <c r="ADY30" s="106"/>
      <c r="ADZ30" s="106"/>
      <c r="AEA30" s="106"/>
      <c r="AEB30" s="106"/>
      <c r="AEC30" s="106"/>
      <c r="AED30" s="106"/>
      <c r="AEE30" s="106"/>
      <c r="AEF30" s="106"/>
      <c r="AEG30" s="106"/>
      <c r="AEH30" s="106"/>
      <c r="AEI30" s="106"/>
      <c r="AEJ30" s="106"/>
      <c r="AEK30" s="106"/>
      <c r="AEL30" s="106"/>
      <c r="AEM30" s="106"/>
      <c r="AEN30" s="106"/>
      <c r="AEO30" s="106"/>
      <c r="AEP30" s="106"/>
      <c r="AEQ30" s="106"/>
      <c r="AER30" s="106"/>
      <c r="AES30" s="106"/>
      <c r="AET30" s="106"/>
      <c r="AEU30" s="106"/>
      <c r="AEV30" s="106"/>
      <c r="AEW30" s="106"/>
      <c r="AEX30" s="106"/>
      <c r="AEY30" s="106"/>
      <c r="AEZ30" s="106"/>
      <c r="AFA30" s="106"/>
      <c r="AFB30" s="106"/>
      <c r="AFC30" s="106"/>
      <c r="AFD30" s="106"/>
      <c r="AFE30" s="106"/>
      <c r="AFF30" s="106"/>
      <c r="AFG30" s="106"/>
      <c r="AFH30" s="106"/>
      <c r="AFI30" s="106"/>
      <c r="AFJ30" s="106"/>
      <c r="AFK30" s="106"/>
      <c r="AFL30" s="106"/>
      <c r="AFM30" s="106"/>
      <c r="AFN30" s="106"/>
      <c r="AFO30" s="106"/>
      <c r="AFP30" s="106"/>
      <c r="AFQ30" s="106"/>
      <c r="AFR30" s="106"/>
      <c r="AFS30" s="106"/>
      <c r="AFT30" s="106"/>
      <c r="AFU30" s="106"/>
      <c r="AFV30" s="106"/>
      <c r="AFW30" s="106"/>
      <c r="AFX30" s="106"/>
      <c r="AFY30" s="106"/>
      <c r="AFZ30" s="106"/>
      <c r="AGA30" s="106"/>
      <c r="AGB30" s="106"/>
      <c r="AGC30" s="106"/>
      <c r="AGD30" s="106"/>
      <c r="AGE30" s="106"/>
      <c r="AGF30" s="106"/>
      <c r="AGG30" s="106"/>
      <c r="AGH30" s="106"/>
    </row>
    <row r="31" spans="1:866" ht="20.100000000000001" customHeight="1" x14ac:dyDescent="0.2">
      <c r="A31" s="126" t="s">
        <v>114</v>
      </c>
      <c r="B31" s="196" t="s">
        <v>115</v>
      </c>
      <c r="C31" s="197"/>
      <c r="D31" s="197"/>
      <c r="E31" s="197"/>
      <c r="F31" s="197"/>
      <c r="G31" s="197"/>
      <c r="H31" s="197"/>
      <c r="I31" s="197"/>
      <c r="J31" s="198"/>
    </row>
    <row r="32" spans="1:866" ht="24.95" customHeight="1" x14ac:dyDescent="0.2">
      <c r="A32" s="77" t="s">
        <v>116</v>
      </c>
      <c r="B32" s="62" t="s">
        <v>20</v>
      </c>
      <c r="C32" s="63" t="s">
        <v>117</v>
      </c>
      <c r="D32" s="64" t="s">
        <v>118</v>
      </c>
      <c r="E32" s="65" t="s">
        <v>119</v>
      </c>
      <c r="F32" s="66">
        <f>(2*0.8*0.8*0.55)+(10*1.7*0.8*0.55)</f>
        <v>8.1840000000000011</v>
      </c>
      <c r="G32" s="67"/>
      <c r="H32" s="68">
        <f t="shared" ref="H32:H38" si="2">ROUND(G32*(1+$I$3),2)</f>
        <v>0</v>
      </c>
      <c r="I32" s="85">
        <f t="shared" ref="I32:I38" si="3">ROUND(F32*H32,2)</f>
        <v>0</v>
      </c>
      <c r="J32" s="138" t="s">
        <v>120</v>
      </c>
    </row>
    <row r="33" spans="1:866" ht="24.95" customHeight="1" x14ac:dyDescent="0.2">
      <c r="A33" s="77" t="s">
        <v>121</v>
      </c>
      <c r="B33" s="62" t="s">
        <v>20</v>
      </c>
      <c r="C33" s="63" t="s">
        <v>122</v>
      </c>
      <c r="D33" s="64" t="s">
        <v>123</v>
      </c>
      <c r="E33" s="65" t="s">
        <v>23</v>
      </c>
      <c r="F33" s="66">
        <f>(2*0.6*4*0.5)+(10*(1.5+0.6)*2*0.5)</f>
        <v>23.4</v>
      </c>
      <c r="G33" s="67"/>
      <c r="H33" s="68">
        <f t="shared" si="2"/>
        <v>0</v>
      </c>
      <c r="I33" s="85">
        <f t="shared" si="3"/>
        <v>0</v>
      </c>
      <c r="J33" s="138" t="s">
        <v>124</v>
      </c>
    </row>
    <row r="34" spans="1:866" ht="24.95" customHeight="1" x14ac:dyDescent="0.2">
      <c r="A34" s="77" t="s">
        <v>125</v>
      </c>
      <c r="B34" s="62" t="s">
        <v>43</v>
      </c>
      <c r="C34" s="63" t="s">
        <v>126</v>
      </c>
      <c r="D34" s="64" t="s">
        <v>127</v>
      </c>
      <c r="E34" s="65" t="s">
        <v>23</v>
      </c>
      <c r="F34" s="78">
        <f>'memória de cálculo'!F91</f>
        <v>43.763999999999996</v>
      </c>
      <c r="G34" s="67"/>
      <c r="H34" s="68">
        <f t="shared" si="2"/>
        <v>0</v>
      </c>
      <c r="I34" s="85">
        <f t="shared" si="3"/>
        <v>0</v>
      </c>
      <c r="J34" s="138" t="s">
        <v>128</v>
      </c>
    </row>
    <row r="35" spans="1:866" ht="24.95" customHeight="1" x14ac:dyDescent="0.2">
      <c r="A35" s="77" t="s">
        <v>129</v>
      </c>
      <c r="B35" s="62" t="s">
        <v>20</v>
      </c>
      <c r="C35" s="63" t="s">
        <v>130</v>
      </c>
      <c r="D35" s="64" t="s">
        <v>131</v>
      </c>
      <c r="E35" s="65" t="s">
        <v>119</v>
      </c>
      <c r="F35" s="66">
        <f>(2*0.6*0.6)+(10*1.5*0.6)</f>
        <v>9.7200000000000006</v>
      </c>
      <c r="G35" s="67"/>
      <c r="H35" s="68">
        <f t="shared" si="2"/>
        <v>0</v>
      </c>
      <c r="I35" s="85">
        <f t="shared" si="3"/>
        <v>0</v>
      </c>
      <c r="J35" s="138" t="s">
        <v>132</v>
      </c>
    </row>
    <row r="36" spans="1:866" ht="24.95" customHeight="1" x14ac:dyDescent="0.2">
      <c r="A36" s="77" t="s">
        <v>133</v>
      </c>
      <c r="B36" s="62" t="s">
        <v>20</v>
      </c>
      <c r="C36" s="63" t="s">
        <v>100</v>
      </c>
      <c r="D36" s="64" t="s">
        <v>101</v>
      </c>
      <c r="E36" s="65" t="s">
        <v>102</v>
      </c>
      <c r="F36" s="78">
        <v>835</v>
      </c>
      <c r="G36" s="67"/>
      <c r="H36" s="68">
        <f t="shared" si="2"/>
        <v>0</v>
      </c>
      <c r="I36" s="85">
        <f t="shared" si="3"/>
        <v>0</v>
      </c>
      <c r="J36" s="138" t="s">
        <v>134</v>
      </c>
    </row>
    <row r="37" spans="1:866" ht="24.95" customHeight="1" x14ac:dyDescent="0.2">
      <c r="A37" s="77" t="s">
        <v>135</v>
      </c>
      <c r="B37" s="62" t="s">
        <v>20</v>
      </c>
      <c r="C37" s="63" t="s">
        <v>105</v>
      </c>
      <c r="D37" s="64" t="s">
        <v>106</v>
      </c>
      <c r="E37" s="65" t="s">
        <v>59</v>
      </c>
      <c r="F37" s="66">
        <f>'memória de cálculo'!F17</f>
        <v>7.2883900000000006</v>
      </c>
      <c r="G37" s="67"/>
      <c r="H37" s="68">
        <f t="shared" si="2"/>
        <v>0</v>
      </c>
      <c r="I37" s="85">
        <f t="shared" si="3"/>
        <v>0</v>
      </c>
      <c r="J37" s="138" t="s">
        <v>128</v>
      </c>
    </row>
    <row r="38" spans="1:866" ht="24.95" customHeight="1" x14ac:dyDescent="0.2">
      <c r="A38" s="77" t="s">
        <v>136</v>
      </c>
      <c r="B38" s="62" t="s">
        <v>20</v>
      </c>
      <c r="C38" s="63" t="s">
        <v>109</v>
      </c>
      <c r="D38" s="64" t="s">
        <v>110</v>
      </c>
      <c r="E38" s="65" t="s">
        <v>59</v>
      </c>
      <c r="F38" s="66">
        <f>F37</f>
        <v>7.2883900000000006</v>
      </c>
      <c r="G38" s="67"/>
      <c r="H38" s="68">
        <f t="shared" si="2"/>
        <v>0</v>
      </c>
      <c r="I38" s="85">
        <f t="shared" si="3"/>
        <v>0</v>
      </c>
      <c r="J38" s="138" t="s">
        <v>128</v>
      </c>
    </row>
    <row r="39" spans="1:866" ht="20.100000000000001" customHeight="1" x14ac:dyDescent="0.2">
      <c r="A39" s="125" t="s">
        <v>137</v>
      </c>
      <c r="B39" s="196" t="s">
        <v>138</v>
      </c>
      <c r="C39" s="197"/>
      <c r="D39" s="197"/>
      <c r="E39" s="197"/>
      <c r="F39" s="197"/>
      <c r="G39" s="197"/>
      <c r="H39" s="197"/>
      <c r="I39" s="197"/>
      <c r="J39" s="198"/>
    </row>
    <row r="40" spans="1:866" ht="24.95" customHeight="1" x14ac:dyDescent="0.2">
      <c r="A40" s="77" t="s">
        <v>139</v>
      </c>
      <c r="B40" s="62" t="s">
        <v>20</v>
      </c>
      <c r="C40" s="63" t="s">
        <v>117</v>
      </c>
      <c r="D40" s="64" t="s">
        <v>118</v>
      </c>
      <c r="E40" s="65" t="s">
        <v>119</v>
      </c>
      <c r="F40" s="78">
        <f>'memória de cálculo'!F28</f>
        <v>2.0368000000000004</v>
      </c>
      <c r="G40" s="67"/>
      <c r="H40" s="68">
        <f t="shared" ref="H40:H45" si="4">ROUND(G40*(1+$I$3),2)</f>
        <v>0</v>
      </c>
      <c r="I40" s="85">
        <f t="shared" ref="I40:I45" si="5">ROUND(F40*H40,2)</f>
        <v>0</v>
      </c>
      <c r="J40" s="138" t="s">
        <v>128</v>
      </c>
    </row>
    <row r="41" spans="1:866" ht="24.95" customHeight="1" x14ac:dyDescent="0.2">
      <c r="A41" s="77" t="s">
        <v>140</v>
      </c>
      <c r="B41" s="62" t="s">
        <v>20</v>
      </c>
      <c r="C41" s="63" t="s">
        <v>122</v>
      </c>
      <c r="D41" s="64" t="s">
        <v>123</v>
      </c>
      <c r="E41" s="65" t="s">
        <v>23</v>
      </c>
      <c r="F41" s="78">
        <f>'memória de cálculo'!F39</f>
        <v>21.82</v>
      </c>
      <c r="G41" s="67"/>
      <c r="H41" s="68">
        <f t="shared" si="4"/>
        <v>0</v>
      </c>
      <c r="I41" s="85">
        <f t="shared" si="5"/>
        <v>0</v>
      </c>
      <c r="J41" s="138" t="s">
        <v>128</v>
      </c>
    </row>
    <row r="42" spans="1:866" ht="24.95" customHeight="1" x14ac:dyDescent="0.2">
      <c r="A42" s="77" t="s">
        <v>140</v>
      </c>
      <c r="B42" s="62" t="s">
        <v>20</v>
      </c>
      <c r="C42" s="63" t="s">
        <v>141</v>
      </c>
      <c r="D42" s="64" t="s">
        <v>142</v>
      </c>
      <c r="E42" s="65" t="s">
        <v>23</v>
      </c>
      <c r="F42" s="78">
        <f>'memória de cálculo'!F56</f>
        <v>55.85</v>
      </c>
      <c r="G42" s="67"/>
      <c r="H42" s="68">
        <f t="shared" si="4"/>
        <v>0</v>
      </c>
      <c r="I42" s="85">
        <f t="shared" si="5"/>
        <v>0</v>
      </c>
      <c r="J42" s="138" t="s">
        <v>128</v>
      </c>
    </row>
    <row r="43" spans="1:866" ht="24.95" customHeight="1" x14ac:dyDescent="0.2">
      <c r="A43" s="77" t="s">
        <v>143</v>
      </c>
      <c r="B43" s="62" t="s">
        <v>20</v>
      </c>
      <c r="C43" s="63" t="s">
        <v>100</v>
      </c>
      <c r="D43" s="64" t="s">
        <v>101</v>
      </c>
      <c r="E43" s="65" t="s">
        <v>102</v>
      </c>
      <c r="F43" s="78">
        <f>368+88</f>
        <v>456</v>
      </c>
      <c r="G43" s="67"/>
      <c r="H43" s="68">
        <f t="shared" si="4"/>
        <v>0</v>
      </c>
      <c r="I43" s="85">
        <f t="shared" si="5"/>
        <v>0</v>
      </c>
      <c r="J43" s="140" t="s">
        <v>144</v>
      </c>
    </row>
    <row r="44" spans="1:866" ht="24.95" customHeight="1" x14ac:dyDescent="0.2">
      <c r="A44" s="77" t="s">
        <v>145</v>
      </c>
      <c r="B44" s="62" t="s">
        <v>20</v>
      </c>
      <c r="C44" s="63" t="s">
        <v>105</v>
      </c>
      <c r="D44" s="64" t="s">
        <v>106</v>
      </c>
      <c r="E44" s="65" t="s">
        <v>59</v>
      </c>
      <c r="F44" s="78">
        <v>5.7</v>
      </c>
      <c r="G44" s="67"/>
      <c r="H44" s="68">
        <f t="shared" si="4"/>
        <v>0</v>
      </c>
      <c r="I44" s="85">
        <f t="shared" si="5"/>
        <v>0</v>
      </c>
      <c r="J44" s="140"/>
    </row>
    <row r="45" spans="1:866" ht="24.95" customHeight="1" x14ac:dyDescent="0.2">
      <c r="A45" s="77" t="s">
        <v>146</v>
      </c>
      <c r="B45" s="62" t="s">
        <v>20</v>
      </c>
      <c r="C45" s="63" t="s">
        <v>109</v>
      </c>
      <c r="D45" s="64" t="s">
        <v>110</v>
      </c>
      <c r="E45" s="65" t="s">
        <v>59</v>
      </c>
      <c r="F45" s="78">
        <v>5.7</v>
      </c>
      <c r="G45" s="67"/>
      <c r="H45" s="68">
        <f t="shared" si="4"/>
        <v>0</v>
      </c>
      <c r="I45" s="85">
        <f t="shared" si="5"/>
        <v>0</v>
      </c>
      <c r="J45" s="140"/>
    </row>
    <row r="46" spans="1:866" ht="20.100000000000001" customHeight="1" x14ac:dyDescent="0.2">
      <c r="A46" s="126" t="s">
        <v>147</v>
      </c>
      <c r="B46" s="196" t="s">
        <v>148</v>
      </c>
      <c r="C46" s="197"/>
      <c r="D46" s="197"/>
      <c r="E46" s="197"/>
      <c r="F46" s="197"/>
      <c r="G46" s="197"/>
      <c r="H46" s="197"/>
      <c r="I46" s="197"/>
      <c r="J46" s="198"/>
    </row>
    <row r="47" spans="1:866" ht="20.100000000000001" customHeight="1" x14ac:dyDescent="0.2">
      <c r="A47" s="134" t="s">
        <v>149</v>
      </c>
      <c r="B47" s="191" t="s">
        <v>150</v>
      </c>
      <c r="C47" s="192"/>
      <c r="D47" s="192"/>
      <c r="E47" s="192"/>
      <c r="F47" s="192"/>
      <c r="G47" s="192"/>
      <c r="H47" s="192"/>
      <c r="I47" s="192"/>
      <c r="J47" s="193"/>
    </row>
    <row r="48" spans="1:866" s="110" customFormat="1" ht="24.95" customHeight="1" x14ac:dyDescent="0.2">
      <c r="A48" s="77" t="s">
        <v>151</v>
      </c>
      <c r="B48" s="62" t="s">
        <v>20</v>
      </c>
      <c r="C48" s="63" t="s">
        <v>141</v>
      </c>
      <c r="D48" s="64" t="s">
        <v>142</v>
      </c>
      <c r="E48" s="65" t="s">
        <v>23</v>
      </c>
      <c r="F48" s="78">
        <f>(8.6*0.2)+(10.24)+(16.4*0.2)</f>
        <v>15.24</v>
      </c>
      <c r="G48" s="67"/>
      <c r="H48" s="68">
        <f t="shared" ref="H48:H53" si="6">ROUND(G48*(1+$I$3),2)</f>
        <v>0</v>
      </c>
      <c r="I48" s="85">
        <f t="shared" ref="I48:I53" si="7">ROUND(F48*H48,2)</f>
        <v>0</v>
      </c>
      <c r="J48" s="140" t="s">
        <v>152</v>
      </c>
      <c r="K48" s="15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  <c r="IV48" s="103"/>
      <c r="IW48" s="103"/>
      <c r="IX48" s="103"/>
      <c r="IY48" s="103"/>
      <c r="IZ48" s="103"/>
      <c r="JA48" s="103"/>
      <c r="JB48" s="103"/>
      <c r="JC48" s="103"/>
      <c r="JD48" s="103"/>
      <c r="JE48" s="103"/>
      <c r="JF48" s="103"/>
      <c r="JG48" s="103"/>
      <c r="JH48" s="103"/>
      <c r="JI48" s="103"/>
      <c r="JJ48" s="103"/>
      <c r="JK48" s="103"/>
      <c r="JL48" s="103"/>
      <c r="JM48" s="103"/>
      <c r="JN48" s="103"/>
      <c r="JO48" s="103"/>
      <c r="JP48" s="103"/>
      <c r="JQ48" s="103"/>
      <c r="JR48" s="103"/>
      <c r="JS48" s="103"/>
      <c r="JT48" s="103"/>
      <c r="JU48" s="103"/>
      <c r="JV48" s="103"/>
      <c r="JW48" s="103"/>
      <c r="JX48" s="103"/>
      <c r="JY48" s="103"/>
      <c r="JZ48" s="103"/>
      <c r="KA48" s="103"/>
      <c r="KB48" s="103"/>
      <c r="KC48" s="103"/>
      <c r="KD48" s="103"/>
      <c r="KE48" s="103"/>
      <c r="KF48" s="103"/>
      <c r="KG48" s="103"/>
      <c r="KH48" s="103"/>
      <c r="KI48" s="103"/>
      <c r="KJ48" s="103"/>
      <c r="KK48" s="103"/>
      <c r="KL48" s="103"/>
      <c r="KM48" s="103"/>
      <c r="KN48" s="103"/>
      <c r="KO48" s="103"/>
      <c r="KP48" s="103"/>
      <c r="KQ48" s="103"/>
      <c r="KR48" s="103"/>
      <c r="KS48" s="103"/>
      <c r="KT48" s="103"/>
      <c r="KU48" s="103"/>
      <c r="KV48" s="103"/>
      <c r="KW48" s="103"/>
      <c r="KX48" s="103"/>
      <c r="KY48" s="103"/>
      <c r="KZ48" s="103"/>
      <c r="LA48" s="103"/>
      <c r="LB48" s="103"/>
      <c r="LC48" s="103"/>
      <c r="LD48" s="103"/>
      <c r="LE48" s="103"/>
      <c r="LF48" s="103"/>
      <c r="LG48" s="103"/>
      <c r="LH48" s="103"/>
      <c r="LI48" s="103"/>
      <c r="LJ48" s="103"/>
      <c r="LK48" s="103"/>
      <c r="LL48" s="103"/>
      <c r="LM48" s="103"/>
      <c r="LN48" s="103"/>
      <c r="LO48" s="103"/>
      <c r="LP48" s="103"/>
      <c r="LQ48" s="103"/>
      <c r="LR48" s="103"/>
      <c r="LS48" s="103"/>
      <c r="LT48" s="103"/>
      <c r="LU48" s="103"/>
      <c r="LV48" s="103"/>
      <c r="LW48" s="103"/>
      <c r="LX48" s="103"/>
      <c r="LY48" s="103"/>
      <c r="LZ48" s="103"/>
      <c r="MA48" s="103"/>
      <c r="MB48" s="103"/>
      <c r="MC48" s="103"/>
      <c r="MD48" s="103"/>
      <c r="ME48" s="103"/>
      <c r="MF48" s="103"/>
      <c r="MG48" s="103"/>
      <c r="MH48" s="103"/>
      <c r="MI48" s="103"/>
      <c r="MJ48" s="103"/>
      <c r="MK48" s="103"/>
      <c r="ML48" s="103"/>
      <c r="MM48" s="103"/>
      <c r="MN48" s="103"/>
      <c r="MO48" s="103"/>
      <c r="MP48" s="103"/>
      <c r="MQ48" s="103"/>
      <c r="MR48" s="103"/>
      <c r="MS48" s="103"/>
      <c r="MT48" s="103"/>
      <c r="MU48" s="103"/>
      <c r="MV48" s="103"/>
      <c r="MW48" s="103"/>
      <c r="MX48" s="103"/>
      <c r="MY48" s="103"/>
      <c r="MZ48" s="103"/>
      <c r="NA48" s="103"/>
      <c r="NB48" s="103"/>
      <c r="NC48" s="103"/>
      <c r="ND48" s="103"/>
      <c r="NE48" s="103"/>
      <c r="NF48" s="103"/>
      <c r="NG48" s="103"/>
      <c r="NH48" s="103"/>
      <c r="NI48" s="103"/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3"/>
      <c r="NY48" s="103"/>
      <c r="NZ48" s="103"/>
      <c r="OA48" s="103"/>
      <c r="OB48" s="103"/>
      <c r="OC48" s="103"/>
      <c r="OD48" s="103"/>
      <c r="OE48" s="103"/>
      <c r="OF48" s="103"/>
      <c r="OG48" s="103"/>
      <c r="OH48" s="103"/>
      <c r="OI48" s="103"/>
      <c r="OJ48" s="103"/>
      <c r="OK48" s="103"/>
      <c r="OL48" s="103"/>
      <c r="OM48" s="103"/>
      <c r="ON48" s="103"/>
      <c r="OO48" s="103"/>
      <c r="OP48" s="103"/>
      <c r="OQ48" s="103"/>
      <c r="OR48" s="103"/>
      <c r="OS48" s="103"/>
      <c r="OT48" s="103"/>
      <c r="OU48" s="103"/>
      <c r="OV48" s="103"/>
      <c r="OW48" s="103"/>
      <c r="OX48" s="103"/>
      <c r="OY48" s="103"/>
      <c r="OZ48" s="103"/>
      <c r="PA48" s="103"/>
      <c r="PB48" s="103"/>
      <c r="PC48" s="103"/>
      <c r="PD48" s="103"/>
      <c r="PE48" s="103"/>
      <c r="PF48" s="103"/>
      <c r="PG48" s="103"/>
      <c r="PH48" s="103"/>
      <c r="PI48" s="103"/>
      <c r="PJ48" s="103"/>
      <c r="PK48" s="103"/>
      <c r="PL48" s="103"/>
      <c r="PM48" s="103"/>
      <c r="PN48" s="103"/>
      <c r="PO48" s="103"/>
      <c r="PP48" s="103"/>
      <c r="PQ48" s="103"/>
      <c r="PR48" s="103"/>
      <c r="PS48" s="103"/>
      <c r="PT48" s="103"/>
      <c r="PU48" s="103"/>
      <c r="PV48" s="103"/>
      <c r="PW48" s="103"/>
      <c r="PX48" s="103"/>
      <c r="PY48" s="103"/>
      <c r="PZ48" s="103"/>
      <c r="QA48" s="103"/>
      <c r="QB48" s="103"/>
      <c r="QC48" s="103"/>
      <c r="QD48" s="103"/>
      <c r="QE48" s="103"/>
      <c r="QF48" s="103"/>
      <c r="QG48" s="103"/>
      <c r="QH48" s="103"/>
      <c r="QI48" s="103"/>
      <c r="QJ48" s="103"/>
      <c r="QK48" s="103"/>
      <c r="QL48" s="103"/>
      <c r="QM48" s="103"/>
      <c r="QN48" s="103"/>
      <c r="QO48" s="103"/>
      <c r="QP48" s="103"/>
      <c r="QQ48" s="103"/>
      <c r="QR48" s="103"/>
      <c r="QS48" s="103"/>
      <c r="QT48" s="103"/>
      <c r="QU48" s="103"/>
      <c r="QV48" s="103"/>
      <c r="QW48" s="103"/>
      <c r="QX48" s="103"/>
      <c r="QY48" s="103"/>
      <c r="QZ48" s="103"/>
      <c r="RA48" s="103"/>
      <c r="RB48" s="103"/>
      <c r="RC48" s="103"/>
      <c r="RD48" s="103"/>
      <c r="RE48" s="103"/>
      <c r="RF48" s="103"/>
      <c r="RG48" s="103"/>
      <c r="RH48" s="103"/>
      <c r="RI48" s="103"/>
      <c r="RJ48" s="103"/>
      <c r="RK48" s="103"/>
      <c r="RL48" s="103"/>
      <c r="RM48" s="103"/>
      <c r="RN48" s="103"/>
      <c r="RO48" s="103"/>
      <c r="RP48" s="103"/>
      <c r="RQ48" s="103"/>
      <c r="RR48" s="103"/>
      <c r="RS48" s="103"/>
      <c r="RT48" s="103"/>
      <c r="RU48" s="103"/>
      <c r="RV48" s="103"/>
      <c r="RW48" s="103"/>
      <c r="RX48" s="103"/>
      <c r="RY48" s="103"/>
      <c r="RZ48" s="103"/>
      <c r="SA48" s="103"/>
      <c r="SB48" s="103"/>
      <c r="SC48" s="103"/>
      <c r="SD48" s="103"/>
      <c r="SE48" s="103"/>
      <c r="SF48" s="103"/>
      <c r="SG48" s="103"/>
      <c r="SH48" s="103"/>
      <c r="SI48" s="103"/>
      <c r="SJ48" s="103"/>
      <c r="SK48" s="103"/>
      <c r="SL48" s="103"/>
      <c r="SM48" s="103"/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3"/>
      <c r="TB48" s="103"/>
      <c r="TC48" s="103"/>
      <c r="TD48" s="103"/>
      <c r="TE48" s="103"/>
      <c r="TF48" s="103"/>
      <c r="TG48" s="103"/>
      <c r="TH48" s="103"/>
      <c r="TI48" s="103"/>
      <c r="TJ48" s="103"/>
      <c r="TK48" s="103"/>
      <c r="TL48" s="103"/>
      <c r="TM48" s="103"/>
      <c r="TN48" s="103"/>
      <c r="TO48" s="103"/>
      <c r="TP48" s="103"/>
      <c r="TQ48" s="103"/>
      <c r="TR48" s="103"/>
      <c r="TS48" s="103"/>
      <c r="TT48" s="103"/>
      <c r="TU48" s="103"/>
      <c r="TV48" s="103"/>
      <c r="TW48" s="103"/>
      <c r="TX48" s="103"/>
      <c r="TY48" s="103"/>
      <c r="TZ48" s="103"/>
      <c r="UA48" s="103"/>
      <c r="UB48" s="103"/>
      <c r="UC48" s="103"/>
      <c r="UD48" s="103"/>
      <c r="UE48" s="103"/>
      <c r="UF48" s="103"/>
      <c r="UG48" s="103"/>
      <c r="UH48" s="103"/>
      <c r="UI48" s="103"/>
      <c r="UJ48" s="103"/>
      <c r="UK48" s="103"/>
      <c r="UL48" s="103"/>
      <c r="UM48" s="103"/>
      <c r="UN48" s="103"/>
      <c r="UO48" s="103"/>
      <c r="UP48" s="103"/>
      <c r="UQ48" s="103"/>
      <c r="UR48" s="103"/>
      <c r="US48" s="103"/>
      <c r="UT48" s="103"/>
      <c r="UU48" s="103"/>
      <c r="UV48" s="103"/>
      <c r="UW48" s="103"/>
      <c r="UX48" s="103"/>
      <c r="UY48" s="103"/>
      <c r="UZ48" s="103"/>
      <c r="VA48" s="103"/>
      <c r="VB48" s="103"/>
      <c r="VC48" s="103"/>
      <c r="VD48" s="103"/>
      <c r="VE48" s="103"/>
      <c r="VF48" s="103"/>
      <c r="VG48" s="103"/>
      <c r="VH48" s="103"/>
      <c r="VI48" s="103"/>
      <c r="VJ48" s="103"/>
      <c r="VK48" s="103"/>
      <c r="VL48" s="103"/>
      <c r="VM48" s="103"/>
      <c r="VN48" s="103"/>
      <c r="VO48" s="103"/>
      <c r="VP48" s="103"/>
      <c r="VQ48" s="103"/>
      <c r="VR48" s="103"/>
      <c r="VS48" s="103"/>
      <c r="VT48" s="103"/>
      <c r="VU48" s="103"/>
      <c r="VV48" s="103"/>
      <c r="VW48" s="103"/>
      <c r="VX48" s="103"/>
      <c r="VY48" s="103"/>
      <c r="VZ48" s="103"/>
      <c r="WA48" s="103"/>
      <c r="WB48" s="103"/>
      <c r="WC48" s="103"/>
      <c r="WD48" s="103"/>
      <c r="WE48" s="103"/>
      <c r="WF48" s="103"/>
      <c r="WG48" s="103"/>
      <c r="WH48" s="103"/>
      <c r="WI48" s="103"/>
      <c r="WJ48" s="103"/>
      <c r="WK48" s="103"/>
      <c r="WL48" s="103"/>
      <c r="WM48" s="103"/>
      <c r="WN48" s="103"/>
      <c r="WO48" s="103"/>
      <c r="WP48" s="103"/>
      <c r="WQ48" s="103"/>
      <c r="WR48" s="103"/>
      <c r="WS48" s="103"/>
      <c r="WT48" s="103"/>
      <c r="WU48" s="103"/>
      <c r="WV48" s="103"/>
      <c r="WW48" s="103"/>
      <c r="WX48" s="103"/>
      <c r="WY48" s="103"/>
      <c r="WZ48" s="103"/>
      <c r="XA48" s="103"/>
      <c r="XB48" s="103"/>
      <c r="XC48" s="103"/>
      <c r="XD48" s="103"/>
      <c r="XE48" s="103"/>
      <c r="XF48" s="103"/>
      <c r="XG48" s="103"/>
      <c r="XH48" s="103"/>
      <c r="XI48" s="103"/>
      <c r="XJ48" s="103"/>
      <c r="XK48" s="103"/>
      <c r="XL48" s="103"/>
      <c r="XM48" s="103"/>
      <c r="XN48" s="103"/>
      <c r="XO48" s="103"/>
      <c r="XP48" s="103"/>
      <c r="XQ48" s="103"/>
      <c r="XR48" s="103"/>
      <c r="XS48" s="103"/>
      <c r="XT48" s="103"/>
      <c r="XU48" s="103"/>
      <c r="XV48" s="103"/>
      <c r="XW48" s="103"/>
      <c r="XX48" s="103"/>
      <c r="XY48" s="103"/>
      <c r="XZ48" s="103"/>
      <c r="YA48" s="103"/>
      <c r="YB48" s="103"/>
      <c r="YC48" s="103"/>
      <c r="YD48" s="103"/>
      <c r="YE48" s="103"/>
      <c r="YF48" s="103"/>
      <c r="YG48" s="103"/>
      <c r="YH48" s="103"/>
      <c r="YI48" s="103"/>
      <c r="YJ48" s="103"/>
      <c r="YK48" s="103"/>
      <c r="YL48" s="103"/>
      <c r="YM48" s="103"/>
      <c r="YN48" s="103"/>
      <c r="YO48" s="103"/>
      <c r="YP48" s="103"/>
      <c r="YQ48" s="103"/>
      <c r="YR48" s="103"/>
      <c r="YS48" s="103"/>
      <c r="YT48" s="103"/>
      <c r="YU48" s="103"/>
      <c r="YV48" s="103"/>
      <c r="YW48" s="103"/>
      <c r="YX48" s="103"/>
      <c r="YY48" s="103"/>
      <c r="YZ48" s="103"/>
      <c r="ZA48" s="103"/>
      <c r="ZB48" s="103"/>
      <c r="ZC48" s="103"/>
      <c r="ZD48" s="103"/>
      <c r="ZE48" s="103"/>
      <c r="ZF48" s="103"/>
      <c r="ZG48" s="103"/>
      <c r="ZH48" s="103"/>
      <c r="ZI48" s="103"/>
      <c r="ZJ48" s="103"/>
      <c r="ZK48" s="103"/>
      <c r="ZL48" s="103"/>
      <c r="ZM48" s="103"/>
      <c r="ZN48" s="103"/>
      <c r="ZO48" s="103"/>
      <c r="ZP48" s="103"/>
      <c r="ZQ48" s="103"/>
      <c r="ZR48" s="103"/>
      <c r="ZS48" s="103"/>
      <c r="ZT48" s="103"/>
      <c r="ZU48" s="103"/>
      <c r="ZV48" s="103"/>
      <c r="ZW48" s="103"/>
      <c r="ZX48" s="103"/>
      <c r="ZY48" s="103"/>
      <c r="ZZ48" s="103"/>
      <c r="AAA48" s="103"/>
      <c r="AAB48" s="103"/>
      <c r="AAC48" s="103"/>
      <c r="AAD48" s="103"/>
      <c r="AAE48" s="103"/>
      <c r="AAF48" s="103"/>
      <c r="AAG48" s="103"/>
      <c r="AAH48" s="103"/>
      <c r="AAI48" s="103"/>
      <c r="AAJ48" s="103"/>
      <c r="AAK48" s="103"/>
      <c r="AAL48" s="103"/>
      <c r="AAM48" s="103"/>
      <c r="AAN48" s="103"/>
      <c r="AAO48" s="103"/>
      <c r="AAP48" s="103"/>
      <c r="AAQ48" s="103"/>
      <c r="AAR48" s="103"/>
      <c r="AAS48" s="103"/>
      <c r="AAT48" s="103"/>
      <c r="AAU48" s="103"/>
      <c r="AAV48" s="103"/>
      <c r="AAW48" s="103"/>
      <c r="AAX48" s="103"/>
      <c r="AAY48" s="103"/>
      <c r="AAZ48" s="103"/>
      <c r="ABA48" s="103"/>
      <c r="ABB48" s="103"/>
      <c r="ABC48" s="103"/>
      <c r="ABD48" s="103"/>
      <c r="ABE48" s="103"/>
      <c r="ABF48" s="103"/>
      <c r="ABG48" s="103"/>
      <c r="ABH48" s="103"/>
      <c r="ABI48" s="103"/>
      <c r="ABJ48" s="103"/>
      <c r="ABK48" s="103"/>
      <c r="ABL48" s="103"/>
      <c r="ABM48" s="103"/>
      <c r="ABN48" s="103"/>
      <c r="ABO48" s="103"/>
      <c r="ABP48" s="103"/>
      <c r="ABQ48" s="103"/>
      <c r="ABR48" s="103"/>
      <c r="ABS48" s="103"/>
      <c r="ABT48" s="103"/>
      <c r="ABU48" s="103"/>
      <c r="ABV48" s="103"/>
      <c r="ABW48" s="103"/>
      <c r="ABX48" s="103"/>
      <c r="ABY48" s="103"/>
      <c r="ABZ48" s="103"/>
      <c r="ACA48" s="103"/>
      <c r="ACB48" s="103"/>
      <c r="ACC48" s="103"/>
      <c r="ACD48" s="103"/>
      <c r="ACE48" s="103"/>
      <c r="ACF48" s="103"/>
      <c r="ACG48" s="103"/>
      <c r="ACH48" s="103"/>
      <c r="ACI48" s="103"/>
      <c r="ACJ48" s="103"/>
      <c r="ACK48" s="103"/>
      <c r="ACL48" s="103"/>
      <c r="ACM48" s="103"/>
      <c r="ACN48" s="103"/>
      <c r="ACO48" s="103"/>
      <c r="ACP48" s="103"/>
      <c r="ACQ48" s="103"/>
      <c r="ACR48" s="103"/>
      <c r="ACS48" s="103"/>
      <c r="ACT48" s="103"/>
      <c r="ACU48" s="103"/>
      <c r="ACV48" s="103"/>
      <c r="ACW48" s="103"/>
      <c r="ACX48" s="103"/>
      <c r="ACY48" s="103"/>
      <c r="ACZ48" s="103"/>
      <c r="ADA48" s="103"/>
      <c r="ADB48" s="103"/>
      <c r="ADC48" s="103"/>
      <c r="ADD48" s="103"/>
      <c r="ADE48" s="103"/>
      <c r="ADF48" s="103"/>
      <c r="ADG48" s="103"/>
      <c r="ADH48" s="103"/>
      <c r="ADI48" s="103"/>
      <c r="ADJ48" s="103"/>
      <c r="ADK48" s="103"/>
      <c r="ADL48" s="103"/>
      <c r="ADM48" s="103"/>
      <c r="ADN48" s="103"/>
      <c r="ADO48" s="103"/>
      <c r="ADP48" s="103"/>
      <c r="ADQ48" s="103"/>
      <c r="ADR48" s="103"/>
      <c r="ADS48" s="103"/>
      <c r="ADT48" s="103"/>
      <c r="ADU48" s="103"/>
      <c r="ADV48" s="103"/>
      <c r="ADW48" s="103"/>
      <c r="ADX48" s="103"/>
      <c r="ADY48" s="103"/>
      <c r="ADZ48" s="103"/>
      <c r="AEA48" s="103"/>
      <c r="AEB48" s="103"/>
      <c r="AEC48" s="103"/>
      <c r="AED48" s="103"/>
      <c r="AEE48" s="103"/>
      <c r="AEF48" s="103"/>
      <c r="AEG48" s="103"/>
      <c r="AEH48" s="103"/>
      <c r="AEI48" s="103"/>
      <c r="AEJ48" s="103"/>
      <c r="AEK48" s="103"/>
      <c r="AEL48" s="103"/>
      <c r="AEM48" s="103"/>
      <c r="AEN48" s="103"/>
      <c r="AEO48" s="103"/>
      <c r="AEP48" s="103"/>
      <c r="AEQ48" s="103"/>
      <c r="AER48" s="103"/>
      <c r="AES48" s="103"/>
      <c r="AET48" s="103"/>
      <c r="AEU48" s="103"/>
      <c r="AEV48" s="103"/>
      <c r="AEW48" s="103"/>
      <c r="AEX48" s="103"/>
      <c r="AEY48" s="103"/>
      <c r="AEZ48" s="103"/>
      <c r="AFA48" s="103"/>
      <c r="AFB48" s="103"/>
      <c r="AFC48" s="103"/>
      <c r="AFD48" s="103"/>
      <c r="AFE48" s="103"/>
      <c r="AFF48" s="103"/>
      <c r="AFG48" s="103"/>
      <c r="AFH48" s="103"/>
      <c r="AFI48" s="103"/>
      <c r="AFJ48" s="103"/>
      <c r="AFK48" s="103"/>
      <c r="AFL48" s="103"/>
      <c r="AFM48" s="103"/>
      <c r="AFN48" s="103"/>
      <c r="AFO48" s="103"/>
      <c r="AFP48" s="103"/>
      <c r="AFQ48" s="103"/>
      <c r="AFR48" s="103"/>
      <c r="AFS48" s="103"/>
      <c r="AFT48" s="103"/>
      <c r="AFU48" s="103"/>
      <c r="AFV48" s="103"/>
      <c r="AFW48" s="103"/>
      <c r="AFX48" s="103"/>
      <c r="AFY48" s="103"/>
      <c r="AFZ48" s="103"/>
      <c r="AGA48" s="103"/>
      <c r="AGB48" s="103"/>
      <c r="AGC48" s="103"/>
      <c r="AGD48" s="103"/>
      <c r="AGE48" s="103"/>
      <c r="AGF48" s="103"/>
      <c r="AGG48" s="103"/>
      <c r="AGH48" s="103"/>
    </row>
    <row r="49" spans="1:866" s="111" customFormat="1" ht="24.95" customHeight="1" x14ac:dyDescent="0.2">
      <c r="A49" s="77" t="s">
        <v>153</v>
      </c>
      <c r="B49" s="62" t="s">
        <v>20</v>
      </c>
      <c r="C49" s="63" t="s">
        <v>154</v>
      </c>
      <c r="D49" s="64" t="s">
        <v>155</v>
      </c>
      <c r="E49" s="65" t="s">
        <v>23</v>
      </c>
      <c r="F49" s="78">
        <f>F48</f>
        <v>15.24</v>
      </c>
      <c r="G49" s="67"/>
      <c r="H49" s="68">
        <f t="shared" si="6"/>
        <v>0</v>
      </c>
      <c r="I49" s="85">
        <f t="shared" si="7"/>
        <v>0</v>
      </c>
      <c r="J49" s="140"/>
      <c r="K49" s="156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  <c r="IW49" s="104"/>
      <c r="IX49" s="104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4"/>
      <c r="SD49" s="104"/>
      <c r="SE49" s="104"/>
      <c r="SF49" s="104"/>
      <c r="SG49" s="104"/>
      <c r="SH49" s="104"/>
      <c r="SI49" s="104"/>
      <c r="SJ49" s="104"/>
      <c r="SK49" s="104"/>
      <c r="SL49" s="104"/>
      <c r="SM49" s="104"/>
      <c r="SN49" s="104"/>
      <c r="SO49" s="104"/>
      <c r="SP49" s="104"/>
      <c r="SQ49" s="104"/>
      <c r="SR49" s="104"/>
      <c r="SS49" s="104"/>
      <c r="ST49" s="104"/>
      <c r="SU49" s="104"/>
      <c r="SV49" s="104"/>
      <c r="SW49" s="104"/>
      <c r="SX49" s="104"/>
      <c r="SY49" s="104"/>
      <c r="SZ49" s="104"/>
      <c r="TA49" s="104"/>
      <c r="TB49" s="104"/>
      <c r="TC49" s="104"/>
      <c r="TD49" s="104"/>
      <c r="TE49" s="104"/>
      <c r="TF49" s="104"/>
      <c r="TG49" s="104"/>
      <c r="TH49" s="104"/>
      <c r="TI49" s="104"/>
      <c r="TJ49" s="104"/>
      <c r="TK49" s="104"/>
      <c r="TL49" s="104"/>
      <c r="TM49" s="104"/>
      <c r="TN49" s="104"/>
      <c r="TO49" s="104"/>
      <c r="TP49" s="104"/>
      <c r="TQ49" s="104"/>
      <c r="TR49" s="104"/>
      <c r="TS49" s="104"/>
      <c r="TT49" s="104"/>
      <c r="TU49" s="104"/>
      <c r="TV49" s="104"/>
      <c r="TW49" s="104"/>
      <c r="TX49" s="104"/>
      <c r="TY49" s="104"/>
      <c r="TZ49" s="104"/>
      <c r="UA49" s="104"/>
      <c r="UB49" s="104"/>
      <c r="UC49" s="104"/>
      <c r="UD49" s="104"/>
      <c r="UE49" s="104"/>
      <c r="UF49" s="104"/>
      <c r="UG49" s="104"/>
      <c r="UH49" s="104"/>
      <c r="UI49" s="104"/>
      <c r="UJ49" s="104"/>
      <c r="UK49" s="104"/>
      <c r="UL49" s="104"/>
      <c r="UM49" s="104"/>
      <c r="UN49" s="104"/>
      <c r="UO49" s="104"/>
      <c r="UP49" s="104"/>
      <c r="UQ49" s="104"/>
      <c r="UR49" s="104"/>
      <c r="US49" s="104"/>
      <c r="UT49" s="104"/>
      <c r="UU49" s="104"/>
      <c r="UV49" s="104"/>
      <c r="UW49" s="104"/>
      <c r="UX49" s="104"/>
      <c r="UY49" s="104"/>
      <c r="UZ49" s="104"/>
      <c r="VA49" s="104"/>
      <c r="VB49" s="104"/>
      <c r="VC49" s="104"/>
      <c r="VD49" s="104"/>
      <c r="VE49" s="104"/>
      <c r="VF49" s="104"/>
      <c r="VG49" s="104"/>
      <c r="VH49" s="104"/>
      <c r="VI49" s="104"/>
      <c r="VJ49" s="104"/>
      <c r="VK49" s="104"/>
      <c r="VL49" s="104"/>
      <c r="VM49" s="104"/>
      <c r="VN49" s="104"/>
      <c r="VO49" s="104"/>
      <c r="VP49" s="104"/>
      <c r="VQ49" s="104"/>
      <c r="VR49" s="104"/>
      <c r="VS49" s="104"/>
      <c r="VT49" s="104"/>
      <c r="VU49" s="104"/>
      <c r="VV49" s="104"/>
      <c r="VW49" s="104"/>
      <c r="VX49" s="104"/>
      <c r="VY49" s="104"/>
      <c r="VZ49" s="104"/>
      <c r="WA49" s="104"/>
      <c r="WB49" s="104"/>
      <c r="WC49" s="104"/>
      <c r="WD49" s="104"/>
      <c r="WE49" s="104"/>
      <c r="WF49" s="104"/>
      <c r="WG49" s="104"/>
      <c r="WH49" s="104"/>
      <c r="WI49" s="104"/>
      <c r="WJ49" s="104"/>
      <c r="WK49" s="104"/>
      <c r="WL49" s="104"/>
      <c r="WM49" s="104"/>
      <c r="WN49" s="104"/>
      <c r="WO49" s="104"/>
      <c r="WP49" s="104"/>
      <c r="WQ49" s="104"/>
      <c r="WR49" s="104"/>
      <c r="WS49" s="104"/>
      <c r="WT49" s="104"/>
      <c r="WU49" s="104"/>
      <c r="WV49" s="104"/>
      <c r="WW49" s="104"/>
      <c r="WX49" s="104"/>
      <c r="WY49" s="104"/>
      <c r="WZ49" s="104"/>
      <c r="XA49" s="104"/>
      <c r="XB49" s="104"/>
      <c r="XC49" s="104"/>
      <c r="XD49" s="104"/>
      <c r="XE49" s="104"/>
      <c r="XF49" s="104"/>
      <c r="XG49" s="104"/>
      <c r="XH49" s="104"/>
      <c r="XI49" s="104"/>
      <c r="XJ49" s="104"/>
      <c r="XK49" s="104"/>
      <c r="XL49" s="104"/>
      <c r="XM49" s="104"/>
      <c r="XN49" s="104"/>
      <c r="XO49" s="104"/>
      <c r="XP49" s="104"/>
      <c r="XQ49" s="104"/>
      <c r="XR49" s="104"/>
      <c r="XS49" s="104"/>
      <c r="XT49" s="104"/>
      <c r="XU49" s="104"/>
      <c r="XV49" s="104"/>
      <c r="XW49" s="104"/>
      <c r="XX49" s="104"/>
      <c r="XY49" s="104"/>
      <c r="XZ49" s="104"/>
      <c r="YA49" s="104"/>
      <c r="YB49" s="104"/>
      <c r="YC49" s="104"/>
      <c r="YD49" s="104"/>
      <c r="YE49" s="104"/>
      <c r="YF49" s="104"/>
      <c r="YG49" s="104"/>
      <c r="YH49" s="104"/>
      <c r="YI49" s="104"/>
      <c r="YJ49" s="104"/>
      <c r="YK49" s="104"/>
      <c r="YL49" s="104"/>
      <c r="YM49" s="104"/>
      <c r="YN49" s="104"/>
      <c r="YO49" s="104"/>
      <c r="YP49" s="104"/>
      <c r="YQ49" s="104"/>
      <c r="YR49" s="104"/>
      <c r="YS49" s="104"/>
      <c r="YT49" s="104"/>
      <c r="YU49" s="104"/>
      <c r="YV49" s="104"/>
      <c r="YW49" s="104"/>
      <c r="YX49" s="104"/>
      <c r="YY49" s="104"/>
      <c r="YZ49" s="104"/>
      <c r="ZA49" s="104"/>
      <c r="ZB49" s="104"/>
      <c r="ZC49" s="104"/>
      <c r="ZD49" s="104"/>
      <c r="ZE49" s="104"/>
      <c r="ZF49" s="104"/>
      <c r="ZG49" s="104"/>
      <c r="ZH49" s="104"/>
      <c r="ZI49" s="104"/>
      <c r="ZJ49" s="104"/>
      <c r="ZK49" s="104"/>
      <c r="ZL49" s="104"/>
      <c r="ZM49" s="104"/>
      <c r="ZN49" s="104"/>
      <c r="ZO49" s="104"/>
      <c r="ZP49" s="104"/>
      <c r="ZQ49" s="104"/>
      <c r="ZR49" s="104"/>
      <c r="ZS49" s="104"/>
      <c r="ZT49" s="104"/>
      <c r="ZU49" s="104"/>
      <c r="ZV49" s="104"/>
      <c r="ZW49" s="104"/>
      <c r="ZX49" s="104"/>
      <c r="ZY49" s="104"/>
      <c r="ZZ49" s="104"/>
      <c r="AAA49" s="104"/>
      <c r="AAB49" s="104"/>
      <c r="AAC49" s="104"/>
      <c r="AAD49" s="104"/>
      <c r="AAE49" s="104"/>
      <c r="AAF49" s="104"/>
      <c r="AAG49" s="104"/>
      <c r="AAH49" s="104"/>
      <c r="AAI49" s="104"/>
      <c r="AAJ49" s="104"/>
      <c r="AAK49" s="104"/>
      <c r="AAL49" s="104"/>
      <c r="AAM49" s="104"/>
      <c r="AAN49" s="104"/>
      <c r="AAO49" s="104"/>
      <c r="AAP49" s="104"/>
      <c r="AAQ49" s="104"/>
      <c r="AAR49" s="104"/>
      <c r="AAS49" s="104"/>
      <c r="AAT49" s="104"/>
      <c r="AAU49" s="104"/>
      <c r="AAV49" s="104"/>
      <c r="AAW49" s="104"/>
      <c r="AAX49" s="104"/>
      <c r="AAY49" s="104"/>
      <c r="AAZ49" s="104"/>
      <c r="ABA49" s="104"/>
      <c r="ABB49" s="104"/>
      <c r="ABC49" s="104"/>
      <c r="ABD49" s="104"/>
      <c r="ABE49" s="104"/>
      <c r="ABF49" s="104"/>
      <c r="ABG49" s="104"/>
      <c r="ABH49" s="104"/>
      <c r="ABI49" s="104"/>
      <c r="ABJ49" s="104"/>
      <c r="ABK49" s="104"/>
      <c r="ABL49" s="104"/>
      <c r="ABM49" s="104"/>
      <c r="ABN49" s="104"/>
      <c r="ABO49" s="104"/>
      <c r="ABP49" s="104"/>
      <c r="ABQ49" s="104"/>
      <c r="ABR49" s="104"/>
      <c r="ABS49" s="104"/>
      <c r="ABT49" s="104"/>
      <c r="ABU49" s="104"/>
      <c r="ABV49" s="104"/>
      <c r="ABW49" s="104"/>
      <c r="ABX49" s="104"/>
      <c r="ABY49" s="104"/>
      <c r="ABZ49" s="104"/>
      <c r="ACA49" s="104"/>
      <c r="ACB49" s="104"/>
      <c r="ACC49" s="104"/>
      <c r="ACD49" s="104"/>
      <c r="ACE49" s="104"/>
      <c r="ACF49" s="104"/>
      <c r="ACG49" s="104"/>
      <c r="ACH49" s="104"/>
      <c r="ACI49" s="104"/>
      <c r="ACJ49" s="104"/>
      <c r="ACK49" s="104"/>
      <c r="ACL49" s="104"/>
      <c r="ACM49" s="104"/>
      <c r="ACN49" s="104"/>
      <c r="ACO49" s="104"/>
      <c r="ACP49" s="104"/>
      <c r="ACQ49" s="104"/>
      <c r="ACR49" s="104"/>
      <c r="ACS49" s="104"/>
      <c r="ACT49" s="104"/>
      <c r="ACU49" s="104"/>
      <c r="ACV49" s="104"/>
      <c r="ACW49" s="104"/>
      <c r="ACX49" s="104"/>
      <c r="ACY49" s="104"/>
      <c r="ACZ49" s="104"/>
      <c r="ADA49" s="104"/>
      <c r="ADB49" s="104"/>
      <c r="ADC49" s="104"/>
      <c r="ADD49" s="104"/>
      <c r="ADE49" s="104"/>
      <c r="ADF49" s="104"/>
      <c r="ADG49" s="104"/>
      <c r="ADH49" s="104"/>
      <c r="ADI49" s="104"/>
      <c r="ADJ49" s="104"/>
      <c r="ADK49" s="104"/>
      <c r="ADL49" s="104"/>
      <c r="ADM49" s="104"/>
      <c r="ADN49" s="104"/>
      <c r="ADO49" s="104"/>
      <c r="ADP49" s="104"/>
      <c r="ADQ49" s="104"/>
      <c r="ADR49" s="104"/>
      <c r="ADS49" s="104"/>
      <c r="ADT49" s="104"/>
      <c r="ADU49" s="104"/>
      <c r="ADV49" s="104"/>
      <c r="ADW49" s="104"/>
      <c r="ADX49" s="104"/>
      <c r="ADY49" s="104"/>
      <c r="ADZ49" s="104"/>
      <c r="AEA49" s="104"/>
      <c r="AEB49" s="104"/>
      <c r="AEC49" s="104"/>
      <c r="AED49" s="104"/>
      <c r="AEE49" s="104"/>
      <c r="AEF49" s="104"/>
      <c r="AEG49" s="104"/>
      <c r="AEH49" s="104"/>
      <c r="AEI49" s="104"/>
      <c r="AEJ49" s="104"/>
      <c r="AEK49" s="104"/>
      <c r="AEL49" s="104"/>
      <c r="AEM49" s="104"/>
      <c r="AEN49" s="104"/>
      <c r="AEO49" s="104"/>
      <c r="AEP49" s="104"/>
      <c r="AEQ49" s="104"/>
      <c r="AER49" s="104"/>
      <c r="AES49" s="104"/>
      <c r="AET49" s="104"/>
      <c r="AEU49" s="104"/>
      <c r="AEV49" s="104"/>
      <c r="AEW49" s="104"/>
      <c r="AEX49" s="104"/>
      <c r="AEY49" s="104"/>
      <c r="AEZ49" s="104"/>
      <c r="AFA49" s="104"/>
      <c r="AFB49" s="104"/>
      <c r="AFC49" s="104"/>
      <c r="AFD49" s="104"/>
      <c r="AFE49" s="104"/>
      <c r="AFF49" s="104"/>
      <c r="AFG49" s="104"/>
      <c r="AFH49" s="104"/>
      <c r="AFI49" s="104"/>
      <c r="AFJ49" s="104"/>
      <c r="AFK49" s="104"/>
      <c r="AFL49" s="104"/>
      <c r="AFM49" s="104"/>
      <c r="AFN49" s="104"/>
      <c r="AFO49" s="104"/>
      <c r="AFP49" s="104"/>
      <c r="AFQ49" s="104"/>
      <c r="AFR49" s="104"/>
      <c r="AFS49" s="104"/>
      <c r="AFT49" s="104"/>
      <c r="AFU49" s="104"/>
      <c r="AFV49" s="104"/>
      <c r="AFW49" s="104"/>
      <c r="AFX49" s="104"/>
      <c r="AFY49" s="104"/>
      <c r="AFZ49" s="104"/>
      <c r="AGA49" s="104"/>
      <c r="AGB49" s="104"/>
      <c r="AGC49" s="104"/>
      <c r="AGD49" s="104"/>
      <c r="AGE49" s="104"/>
      <c r="AGF49" s="104"/>
      <c r="AGG49" s="104"/>
      <c r="AGH49" s="104"/>
    </row>
    <row r="50" spans="1:866" s="111" customFormat="1" ht="24.95" customHeight="1" x14ac:dyDescent="0.2">
      <c r="A50" s="77" t="s">
        <v>156</v>
      </c>
      <c r="B50" s="62" t="s">
        <v>43</v>
      </c>
      <c r="C50" s="63" t="s">
        <v>157</v>
      </c>
      <c r="D50" s="64" t="s">
        <v>158</v>
      </c>
      <c r="E50" s="65" t="s">
        <v>159</v>
      </c>
      <c r="F50" s="78">
        <f>5*3</f>
        <v>15</v>
      </c>
      <c r="G50" s="102"/>
      <c r="H50" s="68">
        <f t="shared" si="6"/>
        <v>0</v>
      </c>
      <c r="I50" s="85">
        <f t="shared" si="7"/>
        <v>0</v>
      </c>
      <c r="J50" s="138" t="s">
        <v>160</v>
      </c>
      <c r="K50" s="156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  <c r="IW50" s="104"/>
      <c r="IX50" s="104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4"/>
      <c r="SD50" s="104"/>
      <c r="SE50" s="104"/>
      <c r="SF50" s="104"/>
      <c r="SG50" s="104"/>
      <c r="SH50" s="104"/>
      <c r="SI50" s="104"/>
      <c r="SJ50" s="104"/>
      <c r="SK50" s="104"/>
      <c r="SL50" s="104"/>
      <c r="SM50" s="104"/>
      <c r="SN50" s="104"/>
      <c r="SO50" s="104"/>
      <c r="SP50" s="104"/>
      <c r="SQ50" s="104"/>
      <c r="SR50" s="104"/>
      <c r="SS50" s="104"/>
      <c r="ST50" s="104"/>
      <c r="SU50" s="104"/>
      <c r="SV50" s="104"/>
      <c r="SW50" s="104"/>
      <c r="SX50" s="104"/>
      <c r="SY50" s="104"/>
      <c r="SZ50" s="104"/>
      <c r="TA50" s="104"/>
      <c r="TB50" s="104"/>
      <c r="TC50" s="104"/>
      <c r="TD50" s="104"/>
      <c r="TE50" s="104"/>
      <c r="TF50" s="104"/>
      <c r="TG50" s="104"/>
      <c r="TH50" s="104"/>
      <c r="TI50" s="104"/>
      <c r="TJ50" s="104"/>
      <c r="TK50" s="104"/>
      <c r="TL50" s="104"/>
      <c r="TM50" s="104"/>
      <c r="TN50" s="104"/>
      <c r="TO50" s="104"/>
      <c r="TP50" s="104"/>
      <c r="TQ50" s="104"/>
      <c r="TR50" s="104"/>
      <c r="TS50" s="104"/>
      <c r="TT50" s="104"/>
      <c r="TU50" s="104"/>
      <c r="TV50" s="104"/>
      <c r="TW50" s="104"/>
      <c r="TX50" s="104"/>
      <c r="TY50" s="104"/>
      <c r="TZ50" s="104"/>
      <c r="UA50" s="104"/>
      <c r="UB50" s="104"/>
      <c r="UC50" s="104"/>
      <c r="UD50" s="104"/>
      <c r="UE50" s="104"/>
      <c r="UF50" s="104"/>
      <c r="UG50" s="104"/>
      <c r="UH50" s="104"/>
      <c r="UI50" s="104"/>
      <c r="UJ50" s="104"/>
      <c r="UK50" s="104"/>
      <c r="UL50" s="104"/>
      <c r="UM50" s="104"/>
      <c r="UN50" s="104"/>
      <c r="UO50" s="104"/>
      <c r="UP50" s="104"/>
      <c r="UQ50" s="104"/>
      <c r="UR50" s="104"/>
      <c r="US50" s="104"/>
      <c r="UT50" s="104"/>
      <c r="UU50" s="104"/>
      <c r="UV50" s="104"/>
      <c r="UW50" s="104"/>
      <c r="UX50" s="104"/>
      <c r="UY50" s="104"/>
      <c r="UZ50" s="104"/>
      <c r="VA50" s="104"/>
      <c r="VB50" s="104"/>
      <c r="VC50" s="104"/>
      <c r="VD50" s="104"/>
      <c r="VE50" s="104"/>
      <c r="VF50" s="104"/>
      <c r="VG50" s="104"/>
      <c r="VH50" s="104"/>
      <c r="VI50" s="104"/>
      <c r="VJ50" s="104"/>
      <c r="VK50" s="104"/>
      <c r="VL50" s="104"/>
      <c r="VM50" s="104"/>
      <c r="VN50" s="104"/>
      <c r="VO50" s="104"/>
      <c r="VP50" s="104"/>
      <c r="VQ50" s="104"/>
      <c r="VR50" s="104"/>
      <c r="VS50" s="104"/>
      <c r="VT50" s="104"/>
      <c r="VU50" s="104"/>
      <c r="VV50" s="104"/>
      <c r="VW50" s="104"/>
      <c r="VX50" s="104"/>
      <c r="VY50" s="104"/>
      <c r="VZ50" s="104"/>
      <c r="WA50" s="104"/>
      <c r="WB50" s="104"/>
      <c r="WC50" s="104"/>
      <c r="WD50" s="104"/>
      <c r="WE50" s="104"/>
      <c r="WF50" s="104"/>
      <c r="WG50" s="104"/>
      <c r="WH50" s="104"/>
      <c r="WI50" s="104"/>
      <c r="WJ50" s="104"/>
      <c r="WK50" s="104"/>
      <c r="WL50" s="104"/>
      <c r="WM50" s="104"/>
      <c r="WN50" s="104"/>
      <c r="WO50" s="104"/>
      <c r="WP50" s="104"/>
      <c r="WQ50" s="104"/>
      <c r="WR50" s="104"/>
      <c r="WS50" s="104"/>
      <c r="WT50" s="104"/>
      <c r="WU50" s="104"/>
      <c r="WV50" s="104"/>
      <c r="WW50" s="104"/>
      <c r="WX50" s="104"/>
      <c r="WY50" s="104"/>
      <c r="WZ50" s="104"/>
      <c r="XA50" s="104"/>
      <c r="XB50" s="104"/>
      <c r="XC50" s="104"/>
      <c r="XD50" s="104"/>
      <c r="XE50" s="104"/>
      <c r="XF50" s="104"/>
      <c r="XG50" s="104"/>
      <c r="XH50" s="104"/>
      <c r="XI50" s="104"/>
      <c r="XJ50" s="104"/>
      <c r="XK50" s="104"/>
      <c r="XL50" s="104"/>
      <c r="XM50" s="104"/>
      <c r="XN50" s="104"/>
      <c r="XO50" s="104"/>
      <c r="XP50" s="104"/>
      <c r="XQ50" s="104"/>
      <c r="XR50" s="104"/>
      <c r="XS50" s="104"/>
      <c r="XT50" s="104"/>
      <c r="XU50" s="104"/>
      <c r="XV50" s="104"/>
      <c r="XW50" s="104"/>
      <c r="XX50" s="104"/>
      <c r="XY50" s="104"/>
      <c r="XZ50" s="104"/>
      <c r="YA50" s="104"/>
      <c r="YB50" s="104"/>
      <c r="YC50" s="104"/>
      <c r="YD50" s="104"/>
      <c r="YE50" s="104"/>
      <c r="YF50" s="104"/>
      <c r="YG50" s="104"/>
      <c r="YH50" s="104"/>
      <c r="YI50" s="104"/>
      <c r="YJ50" s="104"/>
      <c r="YK50" s="104"/>
      <c r="YL50" s="104"/>
      <c r="YM50" s="104"/>
      <c r="YN50" s="104"/>
      <c r="YO50" s="104"/>
      <c r="YP50" s="104"/>
      <c r="YQ50" s="104"/>
      <c r="YR50" s="104"/>
      <c r="YS50" s="104"/>
      <c r="YT50" s="104"/>
      <c r="YU50" s="104"/>
      <c r="YV50" s="104"/>
      <c r="YW50" s="104"/>
      <c r="YX50" s="104"/>
      <c r="YY50" s="104"/>
      <c r="YZ50" s="104"/>
      <c r="ZA50" s="104"/>
      <c r="ZB50" s="104"/>
      <c r="ZC50" s="104"/>
      <c r="ZD50" s="104"/>
      <c r="ZE50" s="104"/>
      <c r="ZF50" s="104"/>
      <c r="ZG50" s="104"/>
      <c r="ZH50" s="104"/>
      <c r="ZI50" s="104"/>
      <c r="ZJ50" s="104"/>
      <c r="ZK50" s="104"/>
      <c r="ZL50" s="104"/>
      <c r="ZM50" s="104"/>
      <c r="ZN50" s="104"/>
      <c r="ZO50" s="104"/>
      <c r="ZP50" s="104"/>
      <c r="ZQ50" s="104"/>
      <c r="ZR50" s="104"/>
      <c r="ZS50" s="104"/>
      <c r="ZT50" s="104"/>
      <c r="ZU50" s="104"/>
      <c r="ZV50" s="104"/>
      <c r="ZW50" s="104"/>
      <c r="ZX50" s="104"/>
      <c r="ZY50" s="104"/>
      <c r="ZZ50" s="104"/>
      <c r="AAA50" s="104"/>
      <c r="AAB50" s="104"/>
      <c r="AAC50" s="104"/>
      <c r="AAD50" s="104"/>
      <c r="AAE50" s="104"/>
      <c r="AAF50" s="104"/>
      <c r="AAG50" s="104"/>
      <c r="AAH50" s="104"/>
      <c r="AAI50" s="104"/>
      <c r="AAJ50" s="104"/>
      <c r="AAK50" s="104"/>
      <c r="AAL50" s="104"/>
      <c r="AAM50" s="104"/>
      <c r="AAN50" s="104"/>
      <c r="AAO50" s="104"/>
      <c r="AAP50" s="104"/>
      <c r="AAQ50" s="104"/>
      <c r="AAR50" s="104"/>
      <c r="AAS50" s="104"/>
      <c r="AAT50" s="104"/>
      <c r="AAU50" s="104"/>
      <c r="AAV50" s="104"/>
      <c r="AAW50" s="104"/>
      <c r="AAX50" s="104"/>
      <c r="AAY50" s="104"/>
      <c r="AAZ50" s="104"/>
      <c r="ABA50" s="104"/>
      <c r="ABB50" s="104"/>
      <c r="ABC50" s="104"/>
      <c r="ABD50" s="104"/>
      <c r="ABE50" s="104"/>
      <c r="ABF50" s="104"/>
      <c r="ABG50" s="104"/>
      <c r="ABH50" s="104"/>
      <c r="ABI50" s="104"/>
      <c r="ABJ50" s="104"/>
      <c r="ABK50" s="104"/>
      <c r="ABL50" s="104"/>
      <c r="ABM50" s="104"/>
      <c r="ABN50" s="104"/>
      <c r="ABO50" s="104"/>
      <c r="ABP50" s="104"/>
      <c r="ABQ50" s="104"/>
      <c r="ABR50" s="104"/>
      <c r="ABS50" s="104"/>
      <c r="ABT50" s="104"/>
      <c r="ABU50" s="104"/>
      <c r="ABV50" s="104"/>
      <c r="ABW50" s="104"/>
      <c r="ABX50" s="104"/>
      <c r="ABY50" s="104"/>
      <c r="ABZ50" s="104"/>
      <c r="ACA50" s="104"/>
      <c r="ACB50" s="104"/>
      <c r="ACC50" s="104"/>
      <c r="ACD50" s="104"/>
      <c r="ACE50" s="104"/>
      <c r="ACF50" s="104"/>
      <c r="ACG50" s="104"/>
      <c r="ACH50" s="104"/>
      <c r="ACI50" s="104"/>
      <c r="ACJ50" s="104"/>
      <c r="ACK50" s="104"/>
      <c r="ACL50" s="104"/>
      <c r="ACM50" s="104"/>
      <c r="ACN50" s="104"/>
      <c r="ACO50" s="104"/>
      <c r="ACP50" s="104"/>
      <c r="ACQ50" s="104"/>
      <c r="ACR50" s="104"/>
      <c r="ACS50" s="104"/>
      <c r="ACT50" s="104"/>
      <c r="ACU50" s="104"/>
      <c r="ACV50" s="104"/>
      <c r="ACW50" s="104"/>
      <c r="ACX50" s="104"/>
      <c r="ACY50" s="104"/>
      <c r="ACZ50" s="104"/>
      <c r="ADA50" s="104"/>
      <c r="ADB50" s="104"/>
      <c r="ADC50" s="104"/>
      <c r="ADD50" s="104"/>
      <c r="ADE50" s="104"/>
      <c r="ADF50" s="104"/>
      <c r="ADG50" s="104"/>
      <c r="ADH50" s="104"/>
      <c r="ADI50" s="104"/>
      <c r="ADJ50" s="104"/>
      <c r="ADK50" s="104"/>
      <c r="ADL50" s="104"/>
      <c r="ADM50" s="104"/>
      <c r="ADN50" s="104"/>
      <c r="ADO50" s="104"/>
      <c r="ADP50" s="104"/>
      <c r="ADQ50" s="104"/>
      <c r="ADR50" s="104"/>
      <c r="ADS50" s="104"/>
      <c r="ADT50" s="104"/>
      <c r="ADU50" s="104"/>
      <c r="ADV50" s="104"/>
      <c r="ADW50" s="104"/>
      <c r="ADX50" s="104"/>
      <c r="ADY50" s="104"/>
      <c r="ADZ50" s="104"/>
      <c r="AEA50" s="104"/>
      <c r="AEB50" s="104"/>
      <c r="AEC50" s="104"/>
      <c r="AED50" s="104"/>
      <c r="AEE50" s="104"/>
      <c r="AEF50" s="104"/>
      <c r="AEG50" s="104"/>
      <c r="AEH50" s="104"/>
      <c r="AEI50" s="104"/>
      <c r="AEJ50" s="104"/>
      <c r="AEK50" s="104"/>
      <c r="AEL50" s="104"/>
      <c r="AEM50" s="104"/>
      <c r="AEN50" s="104"/>
      <c r="AEO50" s="104"/>
      <c r="AEP50" s="104"/>
      <c r="AEQ50" s="104"/>
      <c r="AER50" s="104"/>
      <c r="AES50" s="104"/>
      <c r="AET50" s="104"/>
      <c r="AEU50" s="104"/>
      <c r="AEV50" s="104"/>
      <c r="AEW50" s="104"/>
      <c r="AEX50" s="104"/>
      <c r="AEY50" s="104"/>
      <c r="AEZ50" s="104"/>
      <c r="AFA50" s="104"/>
      <c r="AFB50" s="104"/>
      <c r="AFC50" s="104"/>
      <c r="AFD50" s="104"/>
      <c r="AFE50" s="104"/>
      <c r="AFF50" s="104"/>
      <c r="AFG50" s="104"/>
      <c r="AFH50" s="104"/>
      <c r="AFI50" s="104"/>
      <c r="AFJ50" s="104"/>
      <c r="AFK50" s="104"/>
      <c r="AFL50" s="104"/>
      <c r="AFM50" s="104"/>
      <c r="AFN50" s="104"/>
      <c r="AFO50" s="104"/>
      <c r="AFP50" s="104"/>
      <c r="AFQ50" s="104"/>
      <c r="AFR50" s="104"/>
      <c r="AFS50" s="104"/>
      <c r="AFT50" s="104"/>
      <c r="AFU50" s="104"/>
      <c r="AFV50" s="104"/>
      <c r="AFW50" s="104"/>
      <c r="AFX50" s="104"/>
      <c r="AFY50" s="104"/>
      <c r="AFZ50" s="104"/>
      <c r="AGA50" s="104"/>
      <c r="AGB50" s="104"/>
      <c r="AGC50" s="104"/>
      <c r="AGD50" s="104"/>
      <c r="AGE50" s="104"/>
      <c r="AGF50" s="104"/>
      <c r="AGG50" s="104"/>
      <c r="AGH50" s="104"/>
    </row>
    <row r="51" spans="1:866" s="111" customFormat="1" ht="24.95" customHeight="1" x14ac:dyDescent="0.2">
      <c r="A51" s="77" t="s">
        <v>161</v>
      </c>
      <c r="B51" s="62" t="s">
        <v>20</v>
      </c>
      <c r="C51" s="63" t="s">
        <v>105</v>
      </c>
      <c r="D51" s="64" t="s">
        <v>106</v>
      </c>
      <c r="E51" s="65" t="s">
        <v>59</v>
      </c>
      <c r="F51" s="78">
        <f>(39.26+16.4)*0.2</f>
        <v>11.132</v>
      </c>
      <c r="G51" s="67"/>
      <c r="H51" s="68">
        <f t="shared" si="6"/>
        <v>0</v>
      </c>
      <c r="I51" s="85">
        <f t="shared" si="7"/>
        <v>0</v>
      </c>
      <c r="J51" s="140" t="s">
        <v>162</v>
      </c>
      <c r="K51" s="156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  <c r="IW51" s="104"/>
      <c r="IX51" s="104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4"/>
      <c r="SD51" s="104"/>
      <c r="SE51" s="104"/>
      <c r="SF51" s="104"/>
      <c r="SG51" s="104"/>
      <c r="SH51" s="104"/>
      <c r="SI51" s="104"/>
      <c r="SJ51" s="104"/>
      <c r="SK51" s="104"/>
      <c r="SL51" s="104"/>
      <c r="SM51" s="104"/>
      <c r="SN51" s="104"/>
      <c r="SO51" s="104"/>
      <c r="SP51" s="104"/>
      <c r="SQ51" s="104"/>
      <c r="SR51" s="104"/>
      <c r="SS51" s="104"/>
      <c r="ST51" s="104"/>
      <c r="SU51" s="104"/>
      <c r="SV51" s="104"/>
      <c r="SW51" s="104"/>
      <c r="SX51" s="104"/>
      <c r="SY51" s="104"/>
      <c r="SZ51" s="104"/>
      <c r="TA51" s="104"/>
      <c r="TB51" s="104"/>
      <c r="TC51" s="104"/>
      <c r="TD51" s="104"/>
      <c r="TE51" s="104"/>
      <c r="TF51" s="104"/>
      <c r="TG51" s="104"/>
      <c r="TH51" s="104"/>
      <c r="TI51" s="104"/>
      <c r="TJ51" s="104"/>
      <c r="TK51" s="104"/>
      <c r="TL51" s="104"/>
      <c r="TM51" s="104"/>
      <c r="TN51" s="104"/>
      <c r="TO51" s="104"/>
      <c r="TP51" s="104"/>
      <c r="TQ51" s="104"/>
      <c r="TR51" s="104"/>
      <c r="TS51" s="104"/>
      <c r="TT51" s="104"/>
      <c r="TU51" s="104"/>
      <c r="TV51" s="104"/>
      <c r="TW51" s="104"/>
      <c r="TX51" s="104"/>
      <c r="TY51" s="104"/>
      <c r="TZ51" s="104"/>
      <c r="UA51" s="104"/>
      <c r="UB51" s="104"/>
      <c r="UC51" s="104"/>
      <c r="UD51" s="104"/>
      <c r="UE51" s="104"/>
      <c r="UF51" s="104"/>
      <c r="UG51" s="104"/>
      <c r="UH51" s="104"/>
      <c r="UI51" s="104"/>
      <c r="UJ51" s="104"/>
      <c r="UK51" s="104"/>
      <c r="UL51" s="104"/>
      <c r="UM51" s="104"/>
      <c r="UN51" s="104"/>
      <c r="UO51" s="104"/>
      <c r="UP51" s="104"/>
      <c r="UQ51" s="104"/>
      <c r="UR51" s="104"/>
      <c r="US51" s="104"/>
      <c r="UT51" s="104"/>
      <c r="UU51" s="104"/>
      <c r="UV51" s="104"/>
      <c r="UW51" s="104"/>
      <c r="UX51" s="104"/>
      <c r="UY51" s="104"/>
      <c r="UZ51" s="104"/>
      <c r="VA51" s="104"/>
      <c r="VB51" s="104"/>
      <c r="VC51" s="104"/>
      <c r="VD51" s="104"/>
      <c r="VE51" s="104"/>
      <c r="VF51" s="104"/>
      <c r="VG51" s="104"/>
      <c r="VH51" s="104"/>
      <c r="VI51" s="104"/>
      <c r="VJ51" s="104"/>
      <c r="VK51" s="104"/>
      <c r="VL51" s="104"/>
      <c r="VM51" s="104"/>
      <c r="VN51" s="104"/>
      <c r="VO51" s="104"/>
      <c r="VP51" s="104"/>
      <c r="VQ51" s="104"/>
      <c r="VR51" s="104"/>
      <c r="VS51" s="104"/>
      <c r="VT51" s="104"/>
      <c r="VU51" s="104"/>
      <c r="VV51" s="104"/>
      <c r="VW51" s="104"/>
      <c r="VX51" s="104"/>
      <c r="VY51" s="104"/>
      <c r="VZ51" s="104"/>
      <c r="WA51" s="104"/>
      <c r="WB51" s="104"/>
      <c r="WC51" s="104"/>
      <c r="WD51" s="104"/>
      <c r="WE51" s="104"/>
      <c r="WF51" s="104"/>
      <c r="WG51" s="104"/>
      <c r="WH51" s="104"/>
      <c r="WI51" s="104"/>
      <c r="WJ51" s="104"/>
      <c r="WK51" s="104"/>
      <c r="WL51" s="104"/>
      <c r="WM51" s="104"/>
      <c r="WN51" s="104"/>
      <c r="WO51" s="104"/>
      <c r="WP51" s="104"/>
      <c r="WQ51" s="104"/>
      <c r="WR51" s="104"/>
      <c r="WS51" s="104"/>
      <c r="WT51" s="104"/>
      <c r="WU51" s="104"/>
      <c r="WV51" s="104"/>
      <c r="WW51" s="104"/>
      <c r="WX51" s="104"/>
      <c r="WY51" s="104"/>
      <c r="WZ51" s="104"/>
      <c r="XA51" s="104"/>
      <c r="XB51" s="104"/>
      <c r="XC51" s="104"/>
      <c r="XD51" s="104"/>
      <c r="XE51" s="104"/>
      <c r="XF51" s="104"/>
      <c r="XG51" s="104"/>
      <c r="XH51" s="104"/>
      <c r="XI51" s="104"/>
      <c r="XJ51" s="104"/>
      <c r="XK51" s="104"/>
      <c r="XL51" s="104"/>
      <c r="XM51" s="104"/>
      <c r="XN51" s="104"/>
      <c r="XO51" s="104"/>
      <c r="XP51" s="104"/>
      <c r="XQ51" s="104"/>
      <c r="XR51" s="104"/>
      <c r="XS51" s="104"/>
      <c r="XT51" s="104"/>
      <c r="XU51" s="104"/>
      <c r="XV51" s="104"/>
      <c r="XW51" s="104"/>
      <c r="XX51" s="104"/>
      <c r="XY51" s="104"/>
      <c r="XZ51" s="104"/>
      <c r="YA51" s="104"/>
      <c r="YB51" s="104"/>
      <c r="YC51" s="104"/>
      <c r="YD51" s="104"/>
      <c r="YE51" s="104"/>
      <c r="YF51" s="104"/>
      <c r="YG51" s="104"/>
      <c r="YH51" s="104"/>
      <c r="YI51" s="104"/>
      <c r="YJ51" s="104"/>
      <c r="YK51" s="104"/>
      <c r="YL51" s="104"/>
      <c r="YM51" s="104"/>
      <c r="YN51" s="104"/>
      <c r="YO51" s="104"/>
      <c r="YP51" s="104"/>
      <c r="YQ51" s="104"/>
      <c r="YR51" s="104"/>
      <c r="YS51" s="104"/>
      <c r="YT51" s="104"/>
      <c r="YU51" s="104"/>
      <c r="YV51" s="104"/>
      <c r="YW51" s="104"/>
      <c r="YX51" s="104"/>
      <c r="YY51" s="104"/>
      <c r="YZ51" s="104"/>
      <c r="ZA51" s="104"/>
      <c r="ZB51" s="104"/>
      <c r="ZC51" s="104"/>
      <c r="ZD51" s="104"/>
      <c r="ZE51" s="104"/>
      <c r="ZF51" s="104"/>
      <c r="ZG51" s="104"/>
      <c r="ZH51" s="104"/>
      <c r="ZI51" s="104"/>
      <c r="ZJ51" s="104"/>
      <c r="ZK51" s="104"/>
      <c r="ZL51" s="104"/>
      <c r="ZM51" s="104"/>
      <c r="ZN51" s="104"/>
      <c r="ZO51" s="104"/>
      <c r="ZP51" s="104"/>
      <c r="ZQ51" s="104"/>
      <c r="ZR51" s="104"/>
      <c r="ZS51" s="104"/>
      <c r="ZT51" s="104"/>
      <c r="ZU51" s="104"/>
      <c r="ZV51" s="104"/>
      <c r="ZW51" s="104"/>
      <c r="ZX51" s="104"/>
      <c r="ZY51" s="104"/>
      <c r="ZZ51" s="104"/>
      <c r="AAA51" s="104"/>
      <c r="AAB51" s="104"/>
      <c r="AAC51" s="104"/>
      <c r="AAD51" s="104"/>
      <c r="AAE51" s="104"/>
      <c r="AAF51" s="104"/>
      <c r="AAG51" s="104"/>
      <c r="AAH51" s="104"/>
      <c r="AAI51" s="104"/>
      <c r="AAJ51" s="104"/>
      <c r="AAK51" s="104"/>
      <c r="AAL51" s="104"/>
      <c r="AAM51" s="104"/>
      <c r="AAN51" s="104"/>
      <c r="AAO51" s="104"/>
      <c r="AAP51" s="104"/>
      <c r="AAQ51" s="104"/>
      <c r="AAR51" s="104"/>
      <c r="AAS51" s="104"/>
      <c r="AAT51" s="104"/>
      <c r="AAU51" s="104"/>
      <c r="AAV51" s="104"/>
      <c r="AAW51" s="104"/>
      <c r="AAX51" s="104"/>
      <c r="AAY51" s="104"/>
      <c r="AAZ51" s="104"/>
      <c r="ABA51" s="104"/>
      <c r="ABB51" s="104"/>
      <c r="ABC51" s="104"/>
      <c r="ABD51" s="104"/>
      <c r="ABE51" s="104"/>
      <c r="ABF51" s="104"/>
      <c r="ABG51" s="104"/>
      <c r="ABH51" s="104"/>
      <c r="ABI51" s="104"/>
      <c r="ABJ51" s="104"/>
      <c r="ABK51" s="104"/>
      <c r="ABL51" s="104"/>
      <c r="ABM51" s="104"/>
      <c r="ABN51" s="104"/>
      <c r="ABO51" s="104"/>
      <c r="ABP51" s="104"/>
      <c r="ABQ51" s="104"/>
      <c r="ABR51" s="104"/>
      <c r="ABS51" s="104"/>
      <c r="ABT51" s="104"/>
      <c r="ABU51" s="104"/>
      <c r="ABV51" s="104"/>
      <c r="ABW51" s="104"/>
      <c r="ABX51" s="104"/>
      <c r="ABY51" s="104"/>
      <c r="ABZ51" s="104"/>
      <c r="ACA51" s="104"/>
      <c r="ACB51" s="104"/>
      <c r="ACC51" s="104"/>
      <c r="ACD51" s="104"/>
      <c r="ACE51" s="104"/>
      <c r="ACF51" s="104"/>
      <c r="ACG51" s="104"/>
      <c r="ACH51" s="104"/>
      <c r="ACI51" s="104"/>
      <c r="ACJ51" s="104"/>
      <c r="ACK51" s="104"/>
      <c r="ACL51" s="104"/>
      <c r="ACM51" s="104"/>
      <c r="ACN51" s="104"/>
      <c r="ACO51" s="104"/>
      <c r="ACP51" s="104"/>
      <c r="ACQ51" s="104"/>
      <c r="ACR51" s="104"/>
      <c r="ACS51" s="104"/>
      <c r="ACT51" s="104"/>
      <c r="ACU51" s="104"/>
      <c r="ACV51" s="104"/>
      <c r="ACW51" s="104"/>
      <c r="ACX51" s="104"/>
      <c r="ACY51" s="104"/>
      <c r="ACZ51" s="104"/>
      <c r="ADA51" s="104"/>
      <c r="ADB51" s="104"/>
      <c r="ADC51" s="104"/>
      <c r="ADD51" s="104"/>
      <c r="ADE51" s="104"/>
      <c r="ADF51" s="104"/>
      <c r="ADG51" s="104"/>
      <c r="ADH51" s="104"/>
      <c r="ADI51" s="104"/>
      <c r="ADJ51" s="104"/>
      <c r="ADK51" s="104"/>
      <c r="ADL51" s="104"/>
      <c r="ADM51" s="104"/>
      <c r="ADN51" s="104"/>
      <c r="ADO51" s="104"/>
      <c r="ADP51" s="104"/>
      <c r="ADQ51" s="104"/>
      <c r="ADR51" s="104"/>
      <c r="ADS51" s="104"/>
      <c r="ADT51" s="104"/>
      <c r="ADU51" s="104"/>
      <c r="ADV51" s="104"/>
      <c r="ADW51" s="104"/>
      <c r="ADX51" s="104"/>
      <c r="ADY51" s="104"/>
      <c r="ADZ51" s="104"/>
      <c r="AEA51" s="104"/>
      <c r="AEB51" s="104"/>
      <c r="AEC51" s="104"/>
      <c r="AED51" s="104"/>
      <c r="AEE51" s="104"/>
      <c r="AEF51" s="104"/>
      <c r="AEG51" s="104"/>
      <c r="AEH51" s="104"/>
      <c r="AEI51" s="104"/>
      <c r="AEJ51" s="104"/>
      <c r="AEK51" s="104"/>
      <c r="AEL51" s="104"/>
      <c r="AEM51" s="104"/>
      <c r="AEN51" s="104"/>
      <c r="AEO51" s="104"/>
      <c r="AEP51" s="104"/>
      <c r="AEQ51" s="104"/>
      <c r="AER51" s="104"/>
      <c r="AES51" s="104"/>
      <c r="AET51" s="104"/>
      <c r="AEU51" s="104"/>
      <c r="AEV51" s="104"/>
      <c r="AEW51" s="104"/>
      <c r="AEX51" s="104"/>
      <c r="AEY51" s="104"/>
      <c r="AEZ51" s="104"/>
      <c r="AFA51" s="104"/>
      <c r="AFB51" s="104"/>
      <c r="AFC51" s="104"/>
      <c r="AFD51" s="104"/>
      <c r="AFE51" s="104"/>
      <c r="AFF51" s="104"/>
      <c r="AFG51" s="104"/>
      <c r="AFH51" s="104"/>
      <c r="AFI51" s="104"/>
      <c r="AFJ51" s="104"/>
      <c r="AFK51" s="104"/>
      <c r="AFL51" s="104"/>
      <c r="AFM51" s="104"/>
      <c r="AFN51" s="104"/>
      <c r="AFO51" s="104"/>
      <c r="AFP51" s="104"/>
      <c r="AFQ51" s="104"/>
      <c r="AFR51" s="104"/>
      <c r="AFS51" s="104"/>
      <c r="AFT51" s="104"/>
      <c r="AFU51" s="104"/>
      <c r="AFV51" s="104"/>
      <c r="AFW51" s="104"/>
      <c r="AFX51" s="104"/>
      <c r="AFY51" s="104"/>
      <c r="AFZ51" s="104"/>
      <c r="AGA51" s="104"/>
      <c r="AGB51" s="104"/>
      <c r="AGC51" s="104"/>
      <c r="AGD51" s="104"/>
      <c r="AGE51" s="104"/>
      <c r="AGF51" s="104"/>
      <c r="AGG51" s="104"/>
      <c r="AGH51" s="104"/>
    </row>
    <row r="52" spans="1:866" s="111" customFormat="1" ht="24.95" customHeight="1" x14ac:dyDescent="0.2">
      <c r="A52" s="77" t="s">
        <v>163</v>
      </c>
      <c r="B52" s="62" t="s">
        <v>20</v>
      </c>
      <c r="C52" s="63" t="s">
        <v>109</v>
      </c>
      <c r="D52" s="64" t="s">
        <v>110</v>
      </c>
      <c r="E52" s="65" t="s">
        <v>59</v>
      </c>
      <c r="F52" s="78">
        <f>F51</f>
        <v>11.132</v>
      </c>
      <c r="G52" s="67"/>
      <c r="H52" s="68">
        <f t="shared" si="6"/>
        <v>0</v>
      </c>
      <c r="I52" s="85">
        <f t="shared" si="7"/>
        <v>0</v>
      </c>
      <c r="J52" s="140"/>
      <c r="K52" s="156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  <c r="IW52" s="104"/>
      <c r="IX52" s="104"/>
      <c r="IY52" s="104"/>
      <c r="IZ52" s="104"/>
      <c r="JA52" s="104"/>
      <c r="JB52" s="104"/>
      <c r="JC52" s="104"/>
      <c r="JD52" s="104"/>
      <c r="JE52" s="104"/>
      <c r="JF52" s="104"/>
      <c r="JG52" s="104"/>
      <c r="JH52" s="104"/>
      <c r="JI52" s="104"/>
      <c r="JJ52" s="104"/>
      <c r="JK52" s="104"/>
      <c r="JL52" s="104"/>
      <c r="JM52" s="104"/>
      <c r="JN52" s="104"/>
      <c r="JO52" s="104"/>
      <c r="JP52" s="104"/>
      <c r="JQ52" s="104"/>
      <c r="JR52" s="104"/>
      <c r="JS52" s="104"/>
      <c r="JT52" s="104"/>
      <c r="JU52" s="104"/>
      <c r="JV52" s="104"/>
      <c r="JW52" s="104"/>
      <c r="JX52" s="104"/>
      <c r="JY52" s="104"/>
      <c r="JZ52" s="104"/>
      <c r="KA52" s="104"/>
      <c r="KB52" s="104"/>
      <c r="KC52" s="104"/>
      <c r="KD52" s="104"/>
      <c r="KE52" s="104"/>
      <c r="KF52" s="104"/>
      <c r="KG52" s="104"/>
      <c r="KH52" s="104"/>
      <c r="KI52" s="104"/>
      <c r="KJ52" s="104"/>
      <c r="KK52" s="104"/>
      <c r="KL52" s="104"/>
      <c r="KM52" s="104"/>
      <c r="KN52" s="104"/>
      <c r="KO52" s="104"/>
      <c r="KP52" s="104"/>
      <c r="KQ52" s="104"/>
      <c r="KR52" s="104"/>
      <c r="KS52" s="104"/>
      <c r="KT52" s="104"/>
      <c r="KU52" s="104"/>
      <c r="KV52" s="104"/>
      <c r="KW52" s="104"/>
      <c r="KX52" s="104"/>
      <c r="KY52" s="104"/>
      <c r="KZ52" s="104"/>
      <c r="LA52" s="104"/>
      <c r="LB52" s="104"/>
      <c r="LC52" s="104"/>
      <c r="LD52" s="104"/>
      <c r="LE52" s="104"/>
      <c r="LF52" s="104"/>
      <c r="LG52" s="104"/>
      <c r="LH52" s="104"/>
      <c r="LI52" s="104"/>
      <c r="LJ52" s="104"/>
      <c r="LK52" s="104"/>
      <c r="LL52" s="104"/>
      <c r="LM52" s="104"/>
      <c r="LN52" s="104"/>
      <c r="LO52" s="104"/>
      <c r="LP52" s="104"/>
      <c r="LQ52" s="104"/>
      <c r="LR52" s="104"/>
      <c r="LS52" s="104"/>
      <c r="LT52" s="104"/>
      <c r="LU52" s="104"/>
      <c r="LV52" s="104"/>
      <c r="LW52" s="104"/>
      <c r="LX52" s="104"/>
      <c r="LY52" s="104"/>
      <c r="LZ52" s="104"/>
      <c r="MA52" s="104"/>
      <c r="MB52" s="104"/>
      <c r="MC52" s="104"/>
      <c r="MD52" s="104"/>
      <c r="ME52" s="104"/>
      <c r="MF52" s="104"/>
      <c r="MG52" s="104"/>
      <c r="MH52" s="104"/>
      <c r="MI52" s="104"/>
      <c r="MJ52" s="104"/>
      <c r="MK52" s="104"/>
      <c r="ML52" s="104"/>
      <c r="MM52" s="104"/>
      <c r="MN52" s="104"/>
      <c r="MO52" s="104"/>
      <c r="MP52" s="104"/>
      <c r="MQ52" s="104"/>
      <c r="MR52" s="104"/>
      <c r="MS52" s="104"/>
      <c r="MT52" s="104"/>
      <c r="MU52" s="104"/>
      <c r="MV52" s="104"/>
      <c r="MW52" s="104"/>
      <c r="MX52" s="104"/>
      <c r="MY52" s="104"/>
      <c r="MZ52" s="104"/>
      <c r="NA52" s="104"/>
      <c r="NB52" s="104"/>
      <c r="NC52" s="104"/>
      <c r="ND52" s="104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4"/>
      <c r="NY52" s="104"/>
      <c r="NZ52" s="104"/>
      <c r="OA52" s="104"/>
      <c r="OB52" s="104"/>
      <c r="OC52" s="104"/>
      <c r="OD52" s="104"/>
      <c r="OE52" s="104"/>
      <c r="OF52" s="104"/>
      <c r="OG52" s="104"/>
      <c r="OH52" s="104"/>
      <c r="OI52" s="104"/>
      <c r="OJ52" s="104"/>
      <c r="OK52" s="104"/>
      <c r="OL52" s="104"/>
      <c r="OM52" s="104"/>
      <c r="ON52" s="104"/>
      <c r="OO52" s="104"/>
      <c r="OP52" s="104"/>
      <c r="OQ52" s="104"/>
      <c r="OR52" s="104"/>
      <c r="OS52" s="104"/>
      <c r="OT52" s="104"/>
      <c r="OU52" s="104"/>
      <c r="OV52" s="104"/>
      <c r="OW52" s="104"/>
      <c r="OX52" s="104"/>
      <c r="OY52" s="104"/>
      <c r="OZ52" s="104"/>
      <c r="PA52" s="104"/>
      <c r="PB52" s="104"/>
      <c r="PC52" s="104"/>
      <c r="PD52" s="104"/>
      <c r="PE52" s="104"/>
      <c r="PF52" s="104"/>
      <c r="PG52" s="104"/>
      <c r="PH52" s="104"/>
      <c r="PI52" s="104"/>
      <c r="PJ52" s="104"/>
      <c r="PK52" s="104"/>
      <c r="PL52" s="104"/>
      <c r="PM52" s="104"/>
      <c r="PN52" s="104"/>
      <c r="PO52" s="104"/>
      <c r="PP52" s="104"/>
      <c r="PQ52" s="104"/>
      <c r="PR52" s="104"/>
      <c r="PS52" s="104"/>
      <c r="PT52" s="104"/>
      <c r="PU52" s="104"/>
      <c r="PV52" s="104"/>
      <c r="PW52" s="104"/>
      <c r="PX52" s="104"/>
      <c r="PY52" s="104"/>
      <c r="PZ52" s="104"/>
      <c r="QA52" s="104"/>
      <c r="QB52" s="104"/>
      <c r="QC52" s="104"/>
      <c r="QD52" s="104"/>
      <c r="QE52" s="104"/>
      <c r="QF52" s="104"/>
      <c r="QG52" s="104"/>
      <c r="QH52" s="104"/>
      <c r="QI52" s="104"/>
      <c r="QJ52" s="104"/>
      <c r="QK52" s="104"/>
      <c r="QL52" s="104"/>
      <c r="QM52" s="104"/>
      <c r="QN52" s="104"/>
      <c r="QO52" s="104"/>
      <c r="QP52" s="104"/>
      <c r="QQ52" s="104"/>
      <c r="QR52" s="104"/>
      <c r="QS52" s="104"/>
      <c r="QT52" s="104"/>
      <c r="QU52" s="104"/>
      <c r="QV52" s="104"/>
      <c r="QW52" s="104"/>
      <c r="QX52" s="104"/>
      <c r="QY52" s="104"/>
      <c r="QZ52" s="104"/>
      <c r="RA52" s="104"/>
      <c r="RB52" s="104"/>
      <c r="RC52" s="104"/>
      <c r="RD52" s="104"/>
      <c r="RE52" s="104"/>
      <c r="RF52" s="104"/>
      <c r="RG52" s="104"/>
      <c r="RH52" s="104"/>
      <c r="RI52" s="104"/>
      <c r="RJ52" s="104"/>
      <c r="RK52" s="104"/>
      <c r="RL52" s="104"/>
      <c r="RM52" s="104"/>
      <c r="RN52" s="104"/>
      <c r="RO52" s="104"/>
      <c r="RP52" s="104"/>
      <c r="RQ52" s="104"/>
      <c r="RR52" s="104"/>
      <c r="RS52" s="104"/>
      <c r="RT52" s="104"/>
      <c r="RU52" s="104"/>
      <c r="RV52" s="104"/>
      <c r="RW52" s="104"/>
      <c r="RX52" s="104"/>
      <c r="RY52" s="104"/>
      <c r="RZ52" s="104"/>
      <c r="SA52" s="104"/>
      <c r="SB52" s="104"/>
      <c r="SC52" s="104"/>
      <c r="SD52" s="104"/>
      <c r="SE52" s="104"/>
      <c r="SF52" s="104"/>
      <c r="SG52" s="104"/>
      <c r="SH52" s="104"/>
      <c r="SI52" s="104"/>
      <c r="SJ52" s="104"/>
      <c r="SK52" s="104"/>
      <c r="SL52" s="104"/>
      <c r="SM52" s="104"/>
      <c r="SN52" s="104"/>
      <c r="SO52" s="104"/>
      <c r="SP52" s="104"/>
      <c r="SQ52" s="104"/>
      <c r="SR52" s="104"/>
      <c r="SS52" s="104"/>
      <c r="ST52" s="104"/>
      <c r="SU52" s="104"/>
      <c r="SV52" s="104"/>
      <c r="SW52" s="104"/>
      <c r="SX52" s="104"/>
      <c r="SY52" s="104"/>
      <c r="SZ52" s="104"/>
      <c r="TA52" s="104"/>
      <c r="TB52" s="104"/>
      <c r="TC52" s="104"/>
      <c r="TD52" s="104"/>
      <c r="TE52" s="104"/>
      <c r="TF52" s="104"/>
      <c r="TG52" s="104"/>
      <c r="TH52" s="104"/>
      <c r="TI52" s="104"/>
      <c r="TJ52" s="104"/>
      <c r="TK52" s="104"/>
      <c r="TL52" s="104"/>
      <c r="TM52" s="104"/>
      <c r="TN52" s="104"/>
      <c r="TO52" s="104"/>
      <c r="TP52" s="104"/>
      <c r="TQ52" s="104"/>
      <c r="TR52" s="104"/>
      <c r="TS52" s="104"/>
      <c r="TT52" s="104"/>
      <c r="TU52" s="104"/>
      <c r="TV52" s="104"/>
      <c r="TW52" s="104"/>
      <c r="TX52" s="104"/>
      <c r="TY52" s="104"/>
      <c r="TZ52" s="104"/>
      <c r="UA52" s="104"/>
      <c r="UB52" s="104"/>
      <c r="UC52" s="104"/>
      <c r="UD52" s="104"/>
      <c r="UE52" s="104"/>
      <c r="UF52" s="104"/>
      <c r="UG52" s="104"/>
      <c r="UH52" s="104"/>
      <c r="UI52" s="104"/>
      <c r="UJ52" s="104"/>
      <c r="UK52" s="104"/>
      <c r="UL52" s="104"/>
      <c r="UM52" s="104"/>
      <c r="UN52" s="104"/>
      <c r="UO52" s="104"/>
      <c r="UP52" s="104"/>
      <c r="UQ52" s="104"/>
      <c r="UR52" s="104"/>
      <c r="US52" s="104"/>
      <c r="UT52" s="104"/>
      <c r="UU52" s="104"/>
      <c r="UV52" s="104"/>
      <c r="UW52" s="104"/>
      <c r="UX52" s="104"/>
      <c r="UY52" s="104"/>
      <c r="UZ52" s="104"/>
      <c r="VA52" s="104"/>
      <c r="VB52" s="104"/>
      <c r="VC52" s="104"/>
      <c r="VD52" s="104"/>
      <c r="VE52" s="104"/>
      <c r="VF52" s="104"/>
      <c r="VG52" s="104"/>
      <c r="VH52" s="104"/>
      <c r="VI52" s="104"/>
      <c r="VJ52" s="104"/>
      <c r="VK52" s="104"/>
      <c r="VL52" s="104"/>
      <c r="VM52" s="104"/>
      <c r="VN52" s="104"/>
      <c r="VO52" s="104"/>
      <c r="VP52" s="104"/>
      <c r="VQ52" s="104"/>
      <c r="VR52" s="104"/>
      <c r="VS52" s="104"/>
      <c r="VT52" s="104"/>
      <c r="VU52" s="104"/>
      <c r="VV52" s="104"/>
      <c r="VW52" s="104"/>
      <c r="VX52" s="104"/>
      <c r="VY52" s="104"/>
      <c r="VZ52" s="104"/>
      <c r="WA52" s="104"/>
      <c r="WB52" s="104"/>
      <c r="WC52" s="104"/>
      <c r="WD52" s="104"/>
      <c r="WE52" s="104"/>
      <c r="WF52" s="104"/>
      <c r="WG52" s="104"/>
      <c r="WH52" s="104"/>
      <c r="WI52" s="104"/>
      <c r="WJ52" s="104"/>
      <c r="WK52" s="104"/>
      <c r="WL52" s="104"/>
      <c r="WM52" s="104"/>
      <c r="WN52" s="104"/>
      <c r="WO52" s="104"/>
      <c r="WP52" s="104"/>
      <c r="WQ52" s="104"/>
      <c r="WR52" s="104"/>
      <c r="WS52" s="104"/>
      <c r="WT52" s="104"/>
      <c r="WU52" s="104"/>
      <c r="WV52" s="104"/>
      <c r="WW52" s="104"/>
      <c r="WX52" s="104"/>
      <c r="WY52" s="104"/>
      <c r="WZ52" s="104"/>
      <c r="XA52" s="104"/>
      <c r="XB52" s="104"/>
      <c r="XC52" s="104"/>
      <c r="XD52" s="104"/>
      <c r="XE52" s="104"/>
      <c r="XF52" s="104"/>
      <c r="XG52" s="104"/>
      <c r="XH52" s="104"/>
      <c r="XI52" s="104"/>
      <c r="XJ52" s="104"/>
      <c r="XK52" s="104"/>
      <c r="XL52" s="104"/>
      <c r="XM52" s="104"/>
      <c r="XN52" s="104"/>
      <c r="XO52" s="104"/>
      <c r="XP52" s="104"/>
      <c r="XQ52" s="104"/>
      <c r="XR52" s="104"/>
      <c r="XS52" s="104"/>
      <c r="XT52" s="104"/>
      <c r="XU52" s="104"/>
      <c r="XV52" s="104"/>
      <c r="XW52" s="104"/>
      <c r="XX52" s="104"/>
      <c r="XY52" s="104"/>
      <c r="XZ52" s="104"/>
      <c r="YA52" s="104"/>
      <c r="YB52" s="104"/>
      <c r="YC52" s="104"/>
      <c r="YD52" s="104"/>
      <c r="YE52" s="104"/>
      <c r="YF52" s="104"/>
      <c r="YG52" s="104"/>
      <c r="YH52" s="104"/>
      <c r="YI52" s="104"/>
      <c r="YJ52" s="104"/>
      <c r="YK52" s="104"/>
      <c r="YL52" s="104"/>
      <c r="YM52" s="104"/>
      <c r="YN52" s="104"/>
      <c r="YO52" s="104"/>
      <c r="YP52" s="104"/>
      <c r="YQ52" s="104"/>
      <c r="YR52" s="104"/>
      <c r="YS52" s="104"/>
      <c r="YT52" s="104"/>
      <c r="YU52" s="104"/>
      <c r="YV52" s="104"/>
      <c r="YW52" s="104"/>
      <c r="YX52" s="104"/>
      <c r="YY52" s="104"/>
      <c r="YZ52" s="104"/>
      <c r="ZA52" s="104"/>
      <c r="ZB52" s="104"/>
      <c r="ZC52" s="104"/>
      <c r="ZD52" s="104"/>
      <c r="ZE52" s="104"/>
      <c r="ZF52" s="104"/>
      <c r="ZG52" s="104"/>
      <c r="ZH52" s="104"/>
      <c r="ZI52" s="104"/>
      <c r="ZJ52" s="104"/>
      <c r="ZK52" s="104"/>
      <c r="ZL52" s="104"/>
      <c r="ZM52" s="104"/>
      <c r="ZN52" s="104"/>
      <c r="ZO52" s="104"/>
      <c r="ZP52" s="104"/>
      <c r="ZQ52" s="104"/>
      <c r="ZR52" s="104"/>
      <c r="ZS52" s="104"/>
      <c r="ZT52" s="104"/>
      <c r="ZU52" s="104"/>
      <c r="ZV52" s="104"/>
      <c r="ZW52" s="104"/>
      <c r="ZX52" s="104"/>
      <c r="ZY52" s="104"/>
      <c r="ZZ52" s="104"/>
      <c r="AAA52" s="104"/>
      <c r="AAB52" s="104"/>
      <c r="AAC52" s="104"/>
      <c r="AAD52" s="104"/>
      <c r="AAE52" s="104"/>
      <c r="AAF52" s="104"/>
      <c r="AAG52" s="104"/>
      <c r="AAH52" s="104"/>
      <c r="AAI52" s="104"/>
      <c r="AAJ52" s="104"/>
      <c r="AAK52" s="104"/>
      <c r="AAL52" s="104"/>
      <c r="AAM52" s="104"/>
      <c r="AAN52" s="104"/>
      <c r="AAO52" s="104"/>
      <c r="AAP52" s="104"/>
      <c r="AAQ52" s="104"/>
      <c r="AAR52" s="104"/>
      <c r="AAS52" s="104"/>
      <c r="AAT52" s="104"/>
      <c r="AAU52" s="104"/>
      <c r="AAV52" s="104"/>
      <c r="AAW52" s="104"/>
      <c r="AAX52" s="104"/>
      <c r="AAY52" s="104"/>
      <c r="AAZ52" s="104"/>
      <c r="ABA52" s="104"/>
      <c r="ABB52" s="104"/>
      <c r="ABC52" s="104"/>
      <c r="ABD52" s="104"/>
      <c r="ABE52" s="104"/>
      <c r="ABF52" s="104"/>
      <c r="ABG52" s="104"/>
      <c r="ABH52" s="104"/>
      <c r="ABI52" s="104"/>
      <c r="ABJ52" s="104"/>
      <c r="ABK52" s="104"/>
      <c r="ABL52" s="104"/>
      <c r="ABM52" s="104"/>
      <c r="ABN52" s="104"/>
      <c r="ABO52" s="104"/>
      <c r="ABP52" s="104"/>
      <c r="ABQ52" s="104"/>
      <c r="ABR52" s="104"/>
      <c r="ABS52" s="104"/>
      <c r="ABT52" s="104"/>
      <c r="ABU52" s="104"/>
      <c r="ABV52" s="104"/>
      <c r="ABW52" s="104"/>
      <c r="ABX52" s="104"/>
      <c r="ABY52" s="104"/>
      <c r="ABZ52" s="104"/>
      <c r="ACA52" s="104"/>
      <c r="ACB52" s="104"/>
      <c r="ACC52" s="104"/>
      <c r="ACD52" s="104"/>
      <c r="ACE52" s="104"/>
      <c r="ACF52" s="104"/>
      <c r="ACG52" s="104"/>
      <c r="ACH52" s="104"/>
      <c r="ACI52" s="104"/>
      <c r="ACJ52" s="104"/>
      <c r="ACK52" s="104"/>
      <c r="ACL52" s="104"/>
      <c r="ACM52" s="104"/>
      <c r="ACN52" s="104"/>
      <c r="ACO52" s="104"/>
      <c r="ACP52" s="104"/>
      <c r="ACQ52" s="104"/>
      <c r="ACR52" s="104"/>
      <c r="ACS52" s="104"/>
      <c r="ACT52" s="104"/>
      <c r="ACU52" s="104"/>
      <c r="ACV52" s="104"/>
      <c r="ACW52" s="104"/>
      <c r="ACX52" s="104"/>
      <c r="ACY52" s="104"/>
      <c r="ACZ52" s="104"/>
      <c r="ADA52" s="104"/>
      <c r="ADB52" s="104"/>
      <c r="ADC52" s="104"/>
      <c r="ADD52" s="104"/>
      <c r="ADE52" s="104"/>
      <c r="ADF52" s="104"/>
      <c r="ADG52" s="104"/>
      <c r="ADH52" s="104"/>
      <c r="ADI52" s="104"/>
      <c r="ADJ52" s="104"/>
      <c r="ADK52" s="104"/>
      <c r="ADL52" s="104"/>
      <c r="ADM52" s="104"/>
      <c r="ADN52" s="104"/>
      <c r="ADO52" s="104"/>
      <c r="ADP52" s="104"/>
      <c r="ADQ52" s="104"/>
      <c r="ADR52" s="104"/>
      <c r="ADS52" s="104"/>
      <c r="ADT52" s="104"/>
      <c r="ADU52" s="104"/>
      <c r="ADV52" s="104"/>
      <c r="ADW52" s="104"/>
      <c r="ADX52" s="104"/>
      <c r="ADY52" s="104"/>
      <c r="ADZ52" s="104"/>
      <c r="AEA52" s="104"/>
      <c r="AEB52" s="104"/>
      <c r="AEC52" s="104"/>
      <c r="AED52" s="104"/>
      <c r="AEE52" s="104"/>
      <c r="AEF52" s="104"/>
      <c r="AEG52" s="104"/>
      <c r="AEH52" s="104"/>
      <c r="AEI52" s="104"/>
      <c r="AEJ52" s="104"/>
      <c r="AEK52" s="104"/>
      <c r="AEL52" s="104"/>
      <c r="AEM52" s="104"/>
      <c r="AEN52" s="104"/>
      <c r="AEO52" s="104"/>
      <c r="AEP52" s="104"/>
      <c r="AEQ52" s="104"/>
      <c r="AER52" s="104"/>
      <c r="AES52" s="104"/>
      <c r="AET52" s="104"/>
      <c r="AEU52" s="104"/>
      <c r="AEV52" s="104"/>
      <c r="AEW52" s="104"/>
      <c r="AEX52" s="104"/>
      <c r="AEY52" s="104"/>
      <c r="AEZ52" s="104"/>
      <c r="AFA52" s="104"/>
      <c r="AFB52" s="104"/>
      <c r="AFC52" s="104"/>
      <c r="AFD52" s="104"/>
      <c r="AFE52" s="104"/>
      <c r="AFF52" s="104"/>
      <c r="AFG52" s="104"/>
      <c r="AFH52" s="104"/>
      <c r="AFI52" s="104"/>
      <c r="AFJ52" s="104"/>
      <c r="AFK52" s="104"/>
      <c r="AFL52" s="104"/>
      <c r="AFM52" s="104"/>
      <c r="AFN52" s="104"/>
      <c r="AFO52" s="104"/>
      <c r="AFP52" s="104"/>
      <c r="AFQ52" s="104"/>
      <c r="AFR52" s="104"/>
      <c r="AFS52" s="104"/>
      <c r="AFT52" s="104"/>
      <c r="AFU52" s="104"/>
      <c r="AFV52" s="104"/>
      <c r="AFW52" s="104"/>
      <c r="AFX52" s="104"/>
      <c r="AFY52" s="104"/>
      <c r="AFZ52" s="104"/>
      <c r="AGA52" s="104"/>
      <c r="AGB52" s="104"/>
      <c r="AGC52" s="104"/>
      <c r="AGD52" s="104"/>
      <c r="AGE52" s="104"/>
      <c r="AGF52" s="104"/>
      <c r="AGG52" s="104"/>
      <c r="AGH52" s="104"/>
    </row>
    <row r="53" spans="1:866" s="112" customFormat="1" ht="24.95" customHeight="1" x14ac:dyDescent="0.2">
      <c r="A53" s="77" t="s">
        <v>164</v>
      </c>
      <c r="B53" s="62" t="s">
        <v>20</v>
      </c>
      <c r="C53" s="63" t="s">
        <v>100</v>
      </c>
      <c r="D53" s="64" t="s">
        <v>101</v>
      </c>
      <c r="E53" s="65" t="s">
        <v>102</v>
      </c>
      <c r="F53" s="78">
        <v>894</v>
      </c>
      <c r="G53" s="67"/>
      <c r="H53" s="68">
        <f t="shared" si="6"/>
        <v>0</v>
      </c>
      <c r="I53" s="85">
        <f t="shared" si="7"/>
        <v>0</v>
      </c>
      <c r="J53" s="138" t="s">
        <v>165</v>
      </c>
      <c r="K53" s="157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  <c r="IW53" s="105"/>
      <c r="IX53" s="105"/>
      <c r="IY53" s="105"/>
      <c r="IZ53" s="105"/>
      <c r="JA53" s="105"/>
      <c r="JB53" s="105"/>
      <c r="JC53" s="105"/>
      <c r="JD53" s="105"/>
      <c r="JE53" s="105"/>
      <c r="JF53" s="105"/>
      <c r="JG53" s="105"/>
      <c r="JH53" s="105"/>
      <c r="JI53" s="105"/>
      <c r="JJ53" s="105"/>
      <c r="JK53" s="105"/>
      <c r="JL53" s="105"/>
      <c r="JM53" s="105"/>
      <c r="JN53" s="105"/>
      <c r="JO53" s="105"/>
      <c r="JP53" s="105"/>
      <c r="JQ53" s="105"/>
      <c r="JR53" s="105"/>
      <c r="JS53" s="105"/>
      <c r="JT53" s="105"/>
      <c r="JU53" s="105"/>
      <c r="JV53" s="105"/>
      <c r="JW53" s="105"/>
      <c r="JX53" s="105"/>
      <c r="JY53" s="105"/>
      <c r="JZ53" s="105"/>
      <c r="KA53" s="105"/>
      <c r="KB53" s="105"/>
      <c r="KC53" s="105"/>
      <c r="KD53" s="105"/>
      <c r="KE53" s="105"/>
      <c r="KF53" s="105"/>
      <c r="KG53" s="105"/>
      <c r="KH53" s="105"/>
      <c r="KI53" s="105"/>
      <c r="KJ53" s="105"/>
      <c r="KK53" s="105"/>
      <c r="KL53" s="105"/>
      <c r="KM53" s="105"/>
      <c r="KN53" s="105"/>
      <c r="KO53" s="105"/>
      <c r="KP53" s="105"/>
      <c r="KQ53" s="105"/>
      <c r="KR53" s="105"/>
      <c r="KS53" s="105"/>
      <c r="KT53" s="105"/>
      <c r="KU53" s="105"/>
      <c r="KV53" s="105"/>
      <c r="KW53" s="105"/>
      <c r="KX53" s="105"/>
      <c r="KY53" s="105"/>
      <c r="KZ53" s="105"/>
      <c r="LA53" s="105"/>
      <c r="LB53" s="105"/>
      <c r="LC53" s="105"/>
      <c r="LD53" s="105"/>
      <c r="LE53" s="105"/>
      <c r="LF53" s="105"/>
      <c r="LG53" s="105"/>
      <c r="LH53" s="105"/>
      <c r="LI53" s="105"/>
      <c r="LJ53" s="105"/>
      <c r="LK53" s="105"/>
      <c r="LL53" s="105"/>
      <c r="LM53" s="105"/>
      <c r="LN53" s="105"/>
      <c r="LO53" s="105"/>
      <c r="LP53" s="105"/>
      <c r="LQ53" s="105"/>
      <c r="LR53" s="105"/>
      <c r="LS53" s="105"/>
      <c r="LT53" s="105"/>
      <c r="LU53" s="105"/>
      <c r="LV53" s="105"/>
      <c r="LW53" s="105"/>
      <c r="LX53" s="105"/>
      <c r="LY53" s="105"/>
      <c r="LZ53" s="105"/>
      <c r="MA53" s="105"/>
      <c r="MB53" s="105"/>
      <c r="MC53" s="105"/>
      <c r="MD53" s="105"/>
      <c r="ME53" s="105"/>
      <c r="MF53" s="105"/>
      <c r="MG53" s="105"/>
      <c r="MH53" s="105"/>
      <c r="MI53" s="105"/>
      <c r="MJ53" s="105"/>
      <c r="MK53" s="105"/>
      <c r="ML53" s="105"/>
      <c r="MM53" s="105"/>
      <c r="MN53" s="105"/>
      <c r="MO53" s="105"/>
      <c r="MP53" s="105"/>
      <c r="MQ53" s="105"/>
      <c r="MR53" s="105"/>
      <c r="MS53" s="105"/>
      <c r="MT53" s="105"/>
      <c r="MU53" s="105"/>
      <c r="MV53" s="105"/>
      <c r="MW53" s="105"/>
      <c r="MX53" s="105"/>
      <c r="MY53" s="105"/>
      <c r="MZ53" s="105"/>
      <c r="NA53" s="105"/>
      <c r="NB53" s="105"/>
      <c r="NC53" s="105"/>
      <c r="ND53" s="105"/>
      <c r="NE53" s="105"/>
      <c r="NF53" s="105"/>
      <c r="NG53" s="105"/>
      <c r="NH53" s="105"/>
      <c r="NI53" s="105"/>
      <c r="NJ53" s="105"/>
      <c r="NK53" s="105"/>
      <c r="NL53" s="105"/>
      <c r="NM53" s="105"/>
      <c r="NN53" s="105"/>
      <c r="NO53" s="105"/>
      <c r="NP53" s="105"/>
      <c r="NQ53" s="105"/>
      <c r="NR53" s="105"/>
      <c r="NS53" s="105"/>
      <c r="NT53" s="105"/>
      <c r="NU53" s="105"/>
      <c r="NV53" s="105"/>
      <c r="NW53" s="105"/>
      <c r="NX53" s="105"/>
      <c r="NY53" s="105"/>
      <c r="NZ53" s="105"/>
      <c r="OA53" s="105"/>
      <c r="OB53" s="105"/>
      <c r="OC53" s="105"/>
      <c r="OD53" s="105"/>
      <c r="OE53" s="105"/>
      <c r="OF53" s="105"/>
      <c r="OG53" s="105"/>
      <c r="OH53" s="105"/>
      <c r="OI53" s="105"/>
      <c r="OJ53" s="105"/>
      <c r="OK53" s="105"/>
      <c r="OL53" s="105"/>
      <c r="OM53" s="105"/>
      <c r="ON53" s="105"/>
      <c r="OO53" s="105"/>
      <c r="OP53" s="105"/>
      <c r="OQ53" s="105"/>
      <c r="OR53" s="105"/>
      <c r="OS53" s="105"/>
      <c r="OT53" s="105"/>
      <c r="OU53" s="105"/>
      <c r="OV53" s="105"/>
      <c r="OW53" s="105"/>
      <c r="OX53" s="105"/>
      <c r="OY53" s="105"/>
      <c r="OZ53" s="105"/>
      <c r="PA53" s="105"/>
      <c r="PB53" s="105"/>
      <c r="PC53" s="105"/>
      <c r="PD53" s="105"/>
      <c r="PE53" s="105"/>
      <c r="PF53" s="105"/>
      <c r="PG53" s="105"/>
      <c r="PH53" s="105"/>
      <c r="PI53" s="105"/>
      <c r="PJ53" s="105"/>
      <c r="PK53" s="105"/>
      <c r="PL53" s="105"/>
      <c r="PM53" s="105"/>
      <c r="PN53" s="105"/>
      <c r="PO53" s="105"/>
      <c r="PP53" s="105"/>
      <c r="PQ53" s="105"/>
      <c r="PR53" s="105"/>
      <c r="PS53" s="105"/>
      <c r="PT53" s="105"/>
      <c r="PU53" s="105"/>
      <c r="PV53" s="105"/>
      <c r="PW53" s="105"/>
      <c r="PX53" s="105"/>
      <c r="PY53" s="105"/>
      <c r="PZ53" s="105"/>
      <c r="QA53" s="105"/>
      <c r="QB53" s="105"/>
      <c r="QC53" s="105"/>
      <c r="QD53" s="105"/>
      <c r="QE53" s="105"/>
      <c r="QF53" s="105"/>
      <c r="QG53" s="105"/>
      <c r="QH53" s="105"/>
      <c r="QI53" s="105"/>
      <c r="QJ53" s="105"/>
      <c r="QK53" s="105"/>
      <c r="QL53" s="105"/>
      <c r="QM53" s="105"/>
      <c r="QN53" s="105"/>
      <c r="QO53" s="105"/>
      <c r="QP53" s="105"/>
      <c r="QQ53" s="105"/>
      <c r="QR53" s="105"/>
      <c r="QS53" s="105"/>
      <c r="QT53" s="105"/>
      <c r="QU53" s="105"/>
      <c r="QV53" s="105"/>
      <c r="QW53" s="105"/>
      <c r="QX53" s="105"/>
      <c r="QY53" s="105"/>
      <c r="QZ53" s="105"/>
      <c r="RA53" s="105"/>
      <c r="RB53" s="105"/>
      <c r="RC53" s="105"/>
      <c r="RD53" s="105"/>
      <c r="RE53" s="105"/>
      <c r="RF53" s="105"/>
      <c r="RG53" s="105"/>
      <c r="RH53" s="105"/>
      <c r="RI53" s="105"/>
      <c r="RJ53" s="105"/>
      <c r="RK53" s="105"/>
      <c r="RL53" s="105"/>
      <c r="RM53" s="105"/>
      <c r="RN53" s="105"/>
      <c r="RO53" s="105"/>
      <c r="RP53" s="105"/>
      <c r="RQ53" s="105"/>
      <c r="RR53" s="105"/>
      <c r="RS53" s="105"/>
      <c r="RT53" s="105"/>
      <c r="RU53" s="105"/>
      <c r="RV53" s="105"/>
      <c r="RW53" s="105"/>
      <c r="RX53" s="105"/>
      <c r="RY53" s="105"/>
      <c r="RZ53" s="105"/>
      <c r="SA53" s="105"/>
      <c r="SB53" s="105"/>
      <c r="SC53" s="105"/>
      <c r="SD53" s="105"/>
      <c r="SE53" s="105"/>
      <c r="SF53" s="105"/>
      <c r="SG53" s="105"/>
      <c r="SH53" s="105"/>
      <c r="SI53" s="105"/>
      <c r="SJ53" s="105"/>
      <c r="SK53" s="105"/>
      <c r="SL53" s="105"/>
      <c r="SM53" s="105"/>
      <c r="SN53" s="105"/>
      <c r="SO53" s="105"/>
      <c r="SP53" s="105"/>
      <c r="SQ53" s="105"/>
      <c r="SR53" s="105"/>
      <c r="SS53" s="105"/>
      <c r="ST53" s="105"/>
      <c r="SU53" s="105"/>
      <c r="SV53" s="105"/>
      <c r="SW53" s="105"/>
      <c r="SX53" s="105"/>
      <c r="SY53" s="105"/>
      <c r="SZ53" s="105"/>
      <c r="TA53" s="105"/>
      <c r="TB53" s="105"/>
      <c r="TC53" s="105"/>
      <c r="TD53" s="105"/>
      <c r="TE53" s="105"/>
      <c r="TF53" s="105"/>
      <c r="TG53" s="105"/>
      <c r="TH53" s="105"/>
      <c r="TI53" s="105"/>
      <c r="TJ53" s="105"/>
      <c r="TK53" s="105"/>
      <c r="TL53" s="105"/>
      <c r="TM53" s="105"/>
      <c r="TN53" s="105"/>
      <c r="TO53" s="105"/>
      <c r="TP53" s="105"/>
      <c r="TQ53" s="105"/>
      <c r="TR53" s="105"/>
      <c r="TS53" s="105"/>
      <c r="TT53" s="105"/>
      <c r="TU53" s="105"/>
      <c r="TV53" s="105"/>
      <c r="TW53" s="105"/>
      <c r="TX53" s="105"/>
      <c r="TY53" s="105"/>
      <c r="TZ53" s="105"/>
      <c r="UA53" s="105"/>
      <c r="UB53" s="105"/>
      <c r="UC53" s="105"/>
      <c r="UD53" s="105"/>
      <c r="UE53" s="105"/>
      <c r="UF53" s="105"/>
      <c r="UG53" s="105"/>
      <c r="UH53" s="105"/>
      <c r="UI53" s="105"/>
      <c r="UJ53" s="105"/>
      <c r="UK53" s="105"/>
      <c r="UL53" s="105"/>
      <c r="UM53" s="105"/>
      <c r="UN53" s="105"/>
      <c r="UO53" s="105"/>
      <c r="UP53" s="105"/>
      <c r="UQ53" s="105"/>
      <c r="UR53" s="105"/>
      <c r="US53" s="105"/>
      <c r="UT53" s="105"/>
      <c r="UU53" s="105"/>
      <c r="UV53" s="105"/>
      <c r="UW53" s="105"/>
      <c r="UX53" s="105"/>
      <c r="UY53" s="105"/>
      <c r="UZ53" s="105"/>
      <c r="VA53" s="105"/>
      <c r="VB53" s="105"/>
      <c r="VC53" s="105"/>
      <c r="VD53" s="105"/>
      <c r="VE53" s="105"/>
      <c r="VF53" s="105"/>
      <c r="VG53" s="105"/>
      <c r="VH53" s="105"/>
      <c r="VI53" s="105"/>
      <c r="VJ53" s="105"/>
      <c r="VK53" s="105"/>
      <c r="VL53" s="105"/>
      <c r="VM53" s="105"/>
      <c r="VN53" s="105"/>
      <c r="VO53" s="105"/>
      <c r="VP53" s="105"/>
      <c r="VQ53" s="105"/>
      <c r="VR53" s="105"/>
      <c r="VS53" s="105"/>
      <c r="VT53" s="105"/>
      <c r="VU53" s="105"/>
      <c r="VV53" s="105"/>
      <c r="VW53" s="105"/>
      <c r="VX53" s="105"/>
      <c r="VY53" s="105"/>
      <c r="VZ53" s="105"/>
      <c r="WA53" s="105"/>
      <c r="WB53" s="105"/>
      <c r="WC53" s="105"/>
      <c r="WD53" s="105"/>
      <c r="WE53" s="105"/>
      <c r="WF53" s="105"/>
      <c r="WG53" s="105"/>
      <c r="WH53" s="105"/>
      <c r="WI53" s="105"/>
      <c r="WJ53" s="105"/>
      <c r="WK53" s="105"/>
      <c r="WL53" s="105"/>
      <c r="WM53" s="105"/>
      <c r="WN53" s="105"/>
      <c r="WO53" s="105"/>
      <c r="WP53" s="105"/>
      <c r="WQ53" s="105"/>
      <c r="WR53" s="105"/>
      <c r="WS53" s="105"/>
      <c r="WT53" s="105"/>
      <c r="WU53" s="105"/>
      <c r="WV53" s="105"/>
      <c r="WW53" s="105"/>
      <c r="WX53" s="105"/>
      <c r="WY53" s="105"/>
      <c r="WZ53" s="105"/>
      <c r="XA53" s="105"/>
      <c r="XB53" s="105"/>
      <c r="XC53" s="105"/>
      <c r="XD53" s="105"/>
      <c r="XE53" s="105"/>
      <c r="XF53" s="105"/>
      <c r="XG53" s="105"/>
      <c r="XH53" s="105"/>
      <c r="XI53" s="105"/>
      <c r="XJ53" s="105"/>
      <c r="XK53" s="105"/>
      <c r="XL53" s="105"/>
      <c r="XM53" s="105"/>
      <c r="XN53" s="105"/>
      <c r="XO53" s="105"/>
      <c r="XP53" s="105"/>
      <c r="XQ53" s="105"/>
      <c r="XR53" s="105"/>
      <c r="XS53" s="105"/>
      <c r="XT53" s="105"/>
      <c r="XU53" s="105"/>
      <c r="XV53" s="105"/>
      <c r="XW53" s="105"/>
      <c r="XX53" s="105"/>
      <c r="XY53" s="105"/>
      <c r="XZ53" s="105"/>
      <c r="YA53" s="105"/>
      <c r="YB53" s="105"/>
      <c r="YC53" s="105"/>
      <c r="YD53" s="105"/>
      <c r="YE53" s="105"/>
      <c r="YF53" s="105"/>
      <c r="YG53" s="105"/>
      <c r="YH53" s="105"/>
      <c r="YI53" s="105"/>
      <c r="YJ53" s="105"/>
      <c r="YK53" s="105"/>
      <c r="YL53" s="105"/>
      <c r="YM53" s="105"/>
      <c r="YN53" s="105"/>
      <c r="YO53" s="105"/>
      <c r="YP53" s="105"/>
      <c r="YQ53" s="105"/>
      <c r="YR53" s="105"/>
      <c r="YS53" s="105"/>
      <c r="YT53" s="105"/>
      <c r="YU53" s="105"/>
      <c r="YV53" s="105"/>
      <c r="YW53" s="105"/>
      <c r="YX53" s="105"/>
      <c r="YY53" s="105"/>
      <c r="YZ53" s="105"/>
      <c r="ZA53" s="105"/>
      <c r="ZB53" s="105"/>
      <c r="ZC53" s="105"/>
      <c r="ZD53" s="105"/>
      <c r="ZE53" s="105"/>
      <c r="ZF53" s="105"/>
      <c r="ZG53" s="105"/>
      <c r="ZH53" s="105"/>
      <c r="ZI53" s="105"/>
      <c r="ZJ53" s="105"/>
      <c r="ZK53" s="105"/>
      <c r="ZL53" s="105"/>
      <c r="ZM53" s="105"/>
      <c r="ZN53" s="105"/>
      <c r="ZO53" s="105"/>
      <c r="ZP53" s="105"/>
      <c r="ZQ53" s="105"/>
      <c r="ZR53" s="105"/>
      <c r="ZS53" s="105"/>
      <c r="ZT53" s="105"/>
      <c r="ZU53" s="105"/>
      <c r="ZV53" s="105"/>
      <c r="ZW53" s="105"/>
      <c r="ZX53" s="105"/>
      <c r="ZY53" s="105"/>
      <c r="ZZ53" s="105"/>
      <c r="AAA53" s="105"/>
      <c r="AAB53" s="105"/>
      <c r="AAC53" s="105"/>
      <c r="AAD53" s="105"/>
      <c r="AAE53" s="105"/>
      <c r="AAF53" s="105"/>
      <c r="AAG53" s="105"/>
      <c r="AAH53" s="105"/>
      <c r="AAI53" s="105"/>
      <c r="AAJ53" s="105"/>
      <c r="AAK53" s="105"/>
      <c r="AAL53" s="105"/>
      <c r="AAM53" s="105"/>
      <c r="AAN53" s="105"/>
      <c r="AAO53" s="105"/>
      <c r="AAP53" s="105"/>
      <c r="AAQ53" s="105"/>
      <c r="AAR53" s="105"/>
      <c r="AAS53" s="105"/>
      <c r="AAT53" s="105"/>
      <c r="AAU53" s="105"/>
      <c r="AAV53" s="105"/>
      <c r="AAW53" s="105"/>
      <c r="AAX53" s="105"/>
      <c r="AAY53" s="105"/>
      <c r="AAZ53" s="105"/>
      <c r="ABA53" s="105"/>
      <c r="ABB53" s="105"/>
      <c r="ABC53" s="105"/>
      <c r="ABD53" s="105"/>
      <c r="ABE53" s="105"/>
      <c r="ABF53" s="105"/>
      <c r="ABG53" s="105"/>
      <c r="ABH53" s="105"/>
      <c r="ABI53" s="105"/>
      <c r="ABJ53" s="105"/>
      <c r="ABK53" s="105"/>
      <c r="ABL53" s="105"/>
      <c r="ABM53" s="105"/>
      <c r="ABN53" s="105"/>
      <c r="ABO53" s="105"/>
      <c r="ABP53" s="105"/>
      <c r="ABQ53" s="105"/>
      <c r="ABR53" s="105"/>
      <c r="ABS53" s="105"/>
      <c r="ABT53" s="105"/>
      <c r="ABU53" s="105"/>
      <c r="ABV53" s="105"/>
      <c r="ABW53" s="105"/>
      <c r="ABX53" s="105"/>
      <c r="ABY53" s="105"/>
      <c r="ABZ53" s="105"/>
      <c r="ACA53" s="105"/>
      <c r="ACB53" s="105"/>
      <c r="ACC53" s="105"/>
      <c r="ACD53" s="105"/>
      <c r="ACE53" s="105"/>
      <c r="ACF53" s="105"/>
      <c r="ACG53" s="105"/>
      <c r="ACH53" s="105"/>
      <c r="ACI53" s="105"/>
      <c r="ACJ53" s="105"/>
      <c r="ACK53" s="105"/>
      <c r="ACL53" s="105"/>
      <c r="ACM53" s="105"/>
      <c r="ACN53" s="105"/>
      <c r="ACO53" s="105"/>
      <c r="ACP53" s="105"/>
      <c r="ACQ53" s="105"/>
      <c r="ACR53" s="105"/>
      <c r="ACS53" s="105"/>
      <c r="ACT53" s="105"/>
      <c r="ACU53" s="105"/>
      <c r="ACV53" s="105"/>
      <c r="ACW53" s="105"/>
      <c r="ACX53" s="105"/>
      <c r="ACY53" s="105"/>
      <c r="ACZ53" s="105"/>
      <c r="ADA53" s="105"/>
      <c r="ADB53" s="105"/>
      <c r="ADC53" s="105"/>
      <c r="ADD53" s="105"/>
      <c r="ADE53" s="105"/>
      <c r="ADF53" s="105"/>
      <c r="ADG53" s="105"/>
      <c r="ADH53" s="105"/>
      <c r="ADI53" s="105"/>
      <c r="ADJ53" s="105"/>
      <c r="ADK53" s="105"/>
      <c r="ADL53" s="105"/>
      <c r="ADM53" s="105"/>
      <c r="ADN53" s="105"/>
      <c r="ADO53" s="105"/>
      <c r="ADP53" s="105"/>
      <c r="ADQ53" s="105"/>
      <c r="ADR53" s="105"/>
      <c r="ADS53" s="105"/>
      <c r="ADT53" s="105"/>
      <c r="ADU53" s="105"/>
      <c r="ADV53" s="105"/>
      <c r="ADW53" s="105"/>
      <c r="ADX53" s="105"/>
      <c r="ADY53" s="105"/>
      <c r="ADZ53" s="105"/>
      <c r="AEA53" s="105"/>
      <c r="AEB53" s="105"/>
      <c r="AEC53" s="105"/>
      <c r="AED53" s="105"/>
      <c r="AEE53" s="105"/>
      <c r="AEF53" s="105"/>
      <c r="AEG53" s="105"/>
      <c r="AEH53" s="105"/>
      <c r="AEI53" s="105"/>
      <c r="AEJ53" s="105"/>
      <c r="AEK53" s="105"/>
      <c r="AEL53" s="105"/>
      <c r="AEM53" s="105"/>
      <c r="AEN53" s="105"/>
      <c r="AEO53" s="105"/>
      <c r="AEP53" s="105"/>
      <c r="AEQ53" s="105"/>
      <c r="AER53" s="105"/>
      <c r="AES53" s="105"/>
      <c r="AET53" s="105"/>
      <c r="AEU53" s="105"/>
      <c r="AEV53" s="105"/>
      <c r="AEW53" s="105"/>
      <c r="AEX53" s="105"/>
      <c r="AEY53" s="105"/>
      <c r="AEZ53" s="105"/>
      <c r="AFA53" s="105"/>
      <c r="AFB53" s="105"/>
      <c r="AFC53" s="105"/>
      <c r="AFD53" s="105"/>
      <c r="AFE53" s="105"/>
      <c r="AFF53" s="105"/>
      <c r="AFG53" s="105"/>
      <c r="AFH53" s="105"/>
      <c r="AFI53" s="105"/>
      <c r="AFJ53" s="105"/>
      <c r="AFK53" s="105"/>
      <c r="AFL53" s="105"/>
      <c r="AFM53" s="105"/>
      <c r="AFN53" s="105"/>
      <c r="AFO53" s="105"/>
      <c r="AFP53" s="105"/>
      <c r="AFQ53" s="105"/>
      <c r="AFR53" s="105"/>
      <c r="AFS53" s="105"/>
      <c r="AFT53" s="105"/>
      <c r="AFU53" s="105"/>
      <c r="AFV53" s="105"/>
      <c r="AFW53" s="105"/>
      <c r="AFX53" s="105"/>
      <c r="AFY53" s="105"/>
      <c r="AFZ53" s="105"/>
      <c r="AGA53" s="105"/>
      <c r="AGB53" s="105"/>
      <c r="AGC53" s="105"/>
      <c r="AGD53" s="105"/>
      <c r="AGE53" s="105"/>
      <c r="AGF53" s="105"/>
      <c r="AGG53" s="105"/>
      <c r="AGH53" s="105"/>
    </row>
    <row r="54" spans="1:866" ht="20.100000000000001" customHeight="1" x14ac:dyDescent="0.2">
      <c r="A54" s="134" t="s">
        <v>166</v>
      </c>
      <c r="B54" s="189" t="s">
        <v>167</v>
      </c>
      <c r="C54" s="189"/>
      <c r="D54" s="189"/>
      <c r="E54" s="189"/>
      <c r="F54" s="189"/>
      <c r="G54" s="189"/>
      <c r="H54" s="189"/>
      <c r="I54" s="189"/>
      <c r="J54" s="190"/>
    </row>
    <row r="55" spans="1:866" ht="24.75" customHeight="1" x14ac:dyDescent="0.2">
      <c r="A55" s="77" t="s">
        <v>168</v>
      </c>
      <c r="B55" s="62" t="s">
        <v>20</v>
      </c>
      <c r="C55" s="63" t="s">
        <v>141</v>
      </c>
      <c r="D55" s="64" t="s">
        <v>142</v>
      </c>
      <c r="E55" s="65" t="s">
        <v>23</v>
      </c>
      <c r="F55" s="78">
        <f>36.47*0.2</f>
        <v>7.2940000000000005</v>
      </c>
      <c r="G55" s="67"/>
      <c r="H55" s="68">
        <f>ROUND(G55*(1+$I$3),2)</f>
        <v>0</v>
      </c>
      <c r="I55" s="85">
        <f>ROUND(F55*H55,2)</f>
        <v>0</v>
      </c>
      <c r="J55" s="140" t="s">
        <v>169</v>
      </c>
    </row>
    <row r="56" spans="1:866" ht="24.75" customHeight="1" x14ac:dyDescent="0.2">
      <c r="A56" s="77" t="s">
        <v>170</v>
      </c>
      <c r="B56" s="62" t="s">
        <v>20</v>
      </c>
      <c r="C56" s="63" t="s">
        <v>154</v>
      </c>
      <c r="D56" s="64" t="s">
        <v>155</v>
      </c>
      <c r="E56" s="65" t="s">
        <v>23</v>
      </c>
      <c r="F56" s="78">
        <f>F55</f>
        <v>7.2940000000000005</v>
      </c>
      <c r="G56" s="67"/>
      <c r="H56" s="68">
        <f>ROUND(G56*(1+$I$3),2)</f>
        <v>0</v>
      </c>
      <c r="I56" s="85">
        <f>ROUND(F56*H56,2)</f>
        <v>0</v>
      </c>
      <c r="J56" s="140"/>
    </row>
    <row r="57" spans="1:866" ht="24.75" customHeight="1" x14ac:dyDescent="0.2">
      <c r="A57" s="77" t="s">
        <v>161</v>
      </c>
      <c r="B57" s="62" t="s">
        <v>43</v>
      </c>
      <c r="C57" s="63" t="s">
        <v>157</v>
      </c>
      <c r="D57" s="64" t="s">
        <v>158</v>
      </c>
      <c r="E57" s="65" t="s">
        <v>159</v>
      </c>
      <c r="F57" s="78">
        <f>10*3</f>
        <v>30</v>
      </c>
      <c r="G57" s="102"/>
      <c r="H57" s="68">
        <f>ROUND(G57*(1+$I$3),2)</f>
        <v>0</v>
      </c>
      <c r="I57" s="85">
        <f>ROUND(F57*H57,2)</f>
        <v>0</v>
      </c>
      <c r="J57" s="138" t="s">
        <v>171</v>
      </c>
    </row>
    <row r="58" spans="1:866" ht="31.5" customHeight="1" x14ac:dyDescent="0.2">
      <c r="A58" s="77" t="s">
        <v>161</v>
      </c>
      <c r="B58" s="62" t="s">
        <v>20</v>
      </c>
      <c r="C58" s="63" t="s">
        <v>172</v>
      </c>
      <c r="D58" s="64" t="s">
        <v>173</v>
      </c>
      <c r="E58" s="65" t="s">
        <v>23</v>
      </c>
      <c r="F58" s="78">
        <v>68.58</v>
      </c>
      <c r="G58" s="67"/>
      <c r="H58" s="68">
        <f>ROUND(G58*(1+$I$3),2)</f>
        <v>0</v>
      </c>
      <c r="I58" s="85">
        <f>ROUND(F58*H58,2)</f>
        <v>0</v>
      </c>
      <c r="J58" s="138" t="s">
        <v>174</v>
      </c>
    </row>
    <row r="59" spans="1:866" ht="24.75" customHeight="1" x14ac:dyDescent="0.2">
      <c r="A59" s="96" t="s">
        <v>164</v>
      </c>
      <c r="B59" s="87" t="s">
        <v>20</v>
      </c>
      <c r="C59" s="97" t="s">
        <v>100</v>
      </c>
      <c r="D59" s="98" t="s">
        <v>101</v>
      </c>
      <c r="E59" s="99" t="s">
        <v>102</v>
      </c>
      <c r="F59" s="100">
        <v>894</v>
      </c>
      <c r="G59" s="114"/>
      <c r="H59" s="81">
        <f>ROUND(G59*(1+$I$3),2)</f>
        <v>0</v>
      </c>
      <c r="I59" s="101">
        <f>ROUND(F59*H59,2)</f>
        <v>0</v>
      </c>
      <c r="J59" s="141" t="s">
        <v>165</v>
      </c>
    </row>
    <row r="60" spans="1:866" ht="20.100000000000001" customHeight="1" x14ac:dyDescent="0.2">
      <c r="A60" s="127" t="s">
        <v>175</v>
      </c>
      <c r="B60" s="168" t="s">
        <v>176</v>
      </c>
      <c r="C60" s="168"/>
      <c r="D60" s="168"/>
      <c r="E60" s="168"/>
      <c r="F60" s="168"/>
      <c r="G60" s="168"/>
      <c r="H60" s="168"/>
      <c r="I60" s="124">
        <f>SUBTOTAL(9,I61:I63)</f>
        <v>0</v>
      </c>
      <c r="J60" s="158"/>
    </row>
    <row r="61" spans="1:866" ht="24.95" customHeight="1" x14ac:dyDescent="0.2">
      <c r="A61" s="113" t="s">
        <v>177</v>
      </c>
      <c r="B61" s="62" t="s">
        <v>20</v>
      </c>
      <c r="C61" s="63" t="s">
        <v>178</v>
      </c>
      <c r="D61" s="64" t="s">
        <v>179</v>
      </c>
      <c r="E61" s="65" t="s">
        <v>40</v>
      </c>
      <c r="F61" s="66">
        <v>17</v>
      </c>
      <c r="G61" s="67"/>
      <c r="H61" s="68">
        <f>ROUND(G61*(1+$I$3),2)</f>
        <v>0</v>
      </c>
      <c r="I61" s="85">
        <f>ROUND(F61*H61,2)</f>
        <v>0</v>
      </c>
      <c r="J61" s="138" t="s">
        <v>180</v>
      </c>
    </row>
    <row r="62" spans="1:866" ht="24.95" customHeight="1" x14ac:dyDescent="0.2">
      <c r="A62" s="113" t="s">
        <v>181</v>
      </c>
      <c r="B62" s="62" t="s">
        <v>20</v>
      </c>
      <c r="C62" s="63" t="s">
        <v>182</v>
      </c>
      <c r="D62" s="64" t="s">
        <v>183</v>
      </c>
      <c r="E62" s="65" t="s">
        <v>40</v>
      </c>
      <c r="F62" s="66">
        <v>66</v>
      </c>
      <c r="G62" s="67"/>
      <c r="H62" s="68">
        <f>ROUND(G62*(1+$I$3),2)</f>
        <v>0</v>
      </c>
      <c r="I62" s="85">
        <f>ROUND(F62*H62,2)</f>
        <v>0</v>
      </c>
      <c r="J62" s="138" t="s">
        <v>184</v>
      </c>
    </row>
    <row r="63" spans="1:866" ht="24.95" customHeight="1" x14ac:dyDescent="0.2">
      <c r="A63" s="113" t="s">
        <v>185</v>
      </c>
      <c r="B63" s="91" t="s">
        <v>20</v>
      </c>
      <c r="C63" s="63" t="s">
        <v>186</v>
      </c>
      <c r="D63" s="98" t="s">
        <v>187</v>
      </c>
      <c r="E63" s="88" t="s">
        <v>40</v>
      </c>
      <c r="F63" s="66">
        <v>66</v>
      </c>
      <c r="G63" s="67"/>
      <c r="H63" s="68">
        <f>ROUND(G63*(1+$I$3),2)</f>
        <v>0</v>
      </c>
      <c r="I63" s="89">
        <f>ROUND(F63*H63,2)</f>
        <v>0</v>
      </c>
      <c r="J63" s="139" t="s">
        <v>188</v>
      </c>
    </row>
    <row r="64" spans="1:866" ht="20.100000000000001" customHeight="1" x14ac:dyDescent="0.2">
      <c r="A64" s="122" t="s">
        <v>189</v>
      </c>
      <c r="B64" s="168" t="s">
        <v>190</v>
      </c>
      <c r="C64" s="168"/>
      <c r="D64" s="168"/>
      <c r="E64" s="168"/>
      <c r="F64" s="168"/>
      <c r="G64" s="168"/>
      <c r="H64" s="168"/>
      <c r="I64" s="124">
        <f>SUBTOTAL(9,I65:I65)</f>
        <v>0</v>
      </c>
      <c r="J64" s="152"/>
    </row>
    <row r="65" spans="1:10" ht="24.95" customHeight="1" x14ac:dyDescent="0.2">
      <c r="A65" s="86" t="s">
        <v>191</v>
      </c>
      <c r="B65" s="91" t="s">
        <v>20</v>
      </c>
      <c r="C65" s="92" t="s">
        <v>192</v>
      </c>
      <c r="D65" s="93" t="s">
        <v>193</v>
      </c>
      <c r="E65" s="73" t="s">
        <v>23</v>
      </c>
      <c r="F65" s="80">
        <v>100.31</v>
      </c>
      <c r="G65" s="75"/>
      <c r="H65" s="68">
        <f>ROUND(G65*(1+$I$3),2)</f>
        <v>0</v>
      </c>
      <c r="I65" s="89">
        <f>ROUND(F65*H65,2)</f>
        <v>0</v>
      </c>
      <c r="J65" s="139" t="s">
        <v>194</v>
      </c>
    </row>
    <row r="66" spans="1:10" ht="20.100000000000001" customHeight="1" x14ac:dyDescent="0.2">
      <c r="A66" s="122" t="s">
        <v>195</v>
      </c>
      <c r="B66" s="168" t="s">
        <v>196</v>
      </c>
      <c r="C66" s="168"/>
      <c r="D66" s="168"/>
      <c r="E66" s="168"/>
      <c r="F66" s="168"/>
      <c r="G66" s="168"/>
      <c r="H66" s="168"/>
      <c r="I66" s="124">
        <f>SUBTOTAL(9,I67)</f>
        <v>0</v>
      </c>
      <c r="J66" s="152"/>
    </row>
    <row r="67" spans="1:10" ht="24.75" customHeight="1" x14ac:dyDescent="0.2">
      <c r="A67" s="79" t="s">
        <v>197</v>
      </c>
      <c r="B67" s="70" t="s">
        <v>20</v>
      </c>
      <c r="C67" s="115" t="s">
        <v>198</v>
      </c>
      <c r="D67" s="72" t="s">
        <v>199</v>
      </c>
      <c r="E67" s="73" t="s">
        <v>23</v>
      </c>
      <c r="F67" s="80">
        <v>65</v>
      </c>
      <c r="G67" s="75"/>
      <c r="H67" s="76">
        <f>ROUND(G67*(1+$I$3),2)</f>
        <v>0</v>
      </c>
      <c r="I67" s="90">
        <f>ROUND(F67*H67,2)</f>
        <v>0</v>
      </c>
      <c r="J67" s="139" t="s">
        <v>200</v>
      </c>
    </row>
    <row r="68" spans="1:10" ht="20.100000000000001" customHeight="1" x14ac:dyDescent="0.2">
      <c r="A68" s="122" t="s">
        <v>202</v>
      </c>
      <c r="B68" s="168" t="s">
        <v>203</v>
      </c>
      <c r="C68" s="168"/>
      <c r="D68" s="168"/>
      <c r="E68" s="168"/>
      <c r="F68" s="168"/>
      <c r="G68" s="168"/>
      <c r="H68" s="168"/>
      <c r="I68" s="124">
        <f>SUBTOTAL(9,I69:I82)</f>
        <v>0</v>
      </c>
      <c r="J68" s="152"/>
    </row>
    <row r="69" spans="1:10" ht="24.95" customHeight="1" x14ac:dyDescent="0.2">
      <c r="A69" s="113" t="s">
        <v>204</v>
      </c>
      <c r="B69" s="62" t="s">
        <v>20</v>
      </c>
      <c r="C69" s="63" t="s">
        <v>205</v>
      </c>
      <c r="D69" s="64" t="s">
        <v>206</v>
      </c>
      <c r="E69" s="65" t="s">
        <v>159</v>
      </c>
      <c r="F69" s="66">
        <v>13</v>
      </c>
      <c r="G69" s="67"/>
      <c r="H69" s="68">
        <f t="shared" ref="H69:H82" si="8">ROUND(G69*(1+$I$3),2)</f>
        <v>0</v>
      </c>
      <c r="I69" s="85">
        <f t="shared" ref="I69:I82" si="9">ROUND(F69*H69,2)</f>
        <v>0</v>
      </c>
      <c r="J69" s="138" t="s">
        <v>207</v>
      </c>
    </row>
    <row r="70" spans="1:10" ht="24.95" customHeight="1" x14ac:dyDescent="0.2">
      <c r="A70" s="113" t="s">
        <v>208</v>
      </c>
      <c r="B70" s="62" t="s">
        <v>20</v>
      </c>
      <c r="C70" s="63" t="s">
        <v>209</v>
      </c>
      <c r="D70" s="64" t="s">
        <v>210</v>
      </c>
      <c r="E70" s="65" t="s">
        <v>159</v>
      </c>
      <c r="F70" s="66">
        <v>9</v>
      </c>
      <c r="G70" s="67"/>
      <c r="H70" s="68">
        <f t="shared" si="8"/>
        <v>0</v>
      </c>
      <c r="I70" s="85">
        <f t="shared" si="9"/>
        <v>0</v>
      </c>
      <c r="J70" s="138" t="s">
        <v>207</v>
      </c>
    </row>
    <row r="71" spans="1:10" ht="24.95" customHeight="1" x14ac:dyDescent="0.2">
      <c r="A71" s="113" t="s">
        <v>211</v>
      </c>
      <c r="B71" s="62" t="s">
        <v>43</v>
      </c>
      <c r="C71" s="63" t="s">
        <v>212</v>
      </c>
      <c r="D71" s="108" t="s">
        <v>213</v>
      </c>
      <c r="E71" s="65" t="s">
        <v>214</v>
      </c>
      <c r="F71" s="66">
        <v>1</v>
      </c>
      <c r="G71" s="67"/>
      <c r="H71" s="68">
        <f t="shared" si="8"/>
        <v>0</v>
      </c>
      <c r="I71" s="85">
        <f t="shared" si="9"/>
        <v>0</v>
      </c>
      <c r="J71" s="138" t="s">
        <v>207</v>
      </c>
    </row>
    <row r="72" spans="1:10" ht="24.95" customHeight="1" x14ac:dyDescent="0.2">
      <c r="A72" s="113" t="s">
        <v>215</v>
      </c>
      <c r="B72" s="62" t="s">
        <v>43</v>
      </c>
      <c r="C72" s="63" t="s">
        <v>216</v>
      </c>
      <c r="D72" s="108" t="s">
        <v>217</v>
      </c>
      <c r="E72" s="65" t="s">
        <v>214</v>
      </c>
      <c r="F72" s="66">
        <v>3</v>
      </c>
      <c r="G72" s="67"/>
      <c r="H72" s="68">
        <f t="shared" si="8"/>
        <v>0</v>
      </c>
      <c r="I72" s="85">
        <f t="shared" si="9"/>
        <v>0</v>
      </c>
      <c r="J72" s="138" t="s">
        <v>207</v>
      </c>
    </row>
    <row r="73" spans="1:10" ht="24.95" customHeight="1" x14ac:dyDescent="0.2">
      <c r="A73" s="113" t="s">
        <v>218</v>
      </c>
      <c r="B73" s="62" t="s">
        <v>43</v>
      </c>
      <c r="C73" s="63" t="s">
        <v>219</v>
      </c>
      <c r="D73" s="64" t="s">
        <v>220</v>
      </c>
      <c r="E73" s="65" t="s">
        <v>214</v>
      </c>
      <c r="F73" s="66">
        <v>2</v>
      </c>
      <c r="G73" s="67"/>
      <c r="H73" s="68">
        <f t="shared" si="8"/>
        <v>0</v>
      </c>
      <c r="I73" s="85">
        <f t="shared" si="9"/>
        <v>0</v>
      </c>
      <c r="J73" s="138" t="s">
        <v>207</v>
      </c>
    </row>
    <row r="74" spans="1:10" ht="24.95" customHeight="1" x14ac:dyDescent="0.2">
      <c r="A74" s="113" t="s">
        <v>221</v>
      </c>
      <c r="B74" s="62" t="s">
        <v>222</v>
      </c>
      <c r="C74" s="116" t="s">
        <v>198</v>
      </c>
      <c r="D74" s="64" t="s">
        <v>223</v>
      </c>
      <c r="E74" s="65" t="s">
        <v>214</v>
      </c>
      <c r="F74" s="66">
        <v>1</v>
      </c>
      <c r="G74" s="67"/>
      <c r="H74" s="68">
        <f t="shared" si="8"/>
        <v>0</v>
      </c>
      <c r="I74" s="85">
        <f t="shared" si="9"/>
        <v>0</v>
      </c>
      <c r="J74" s="138" t="s">
        <v>207</v>
      </c>
    </row>
    <row r="75" spans="1:10" ht="24.95" customHeight="1" x14ac:dyDescent="0.2">
      <c r="A75" s="113" t="s">
        <v>224</v>
      </c>
      <c r="B75" s="62" t="s">
        <v>222</v>
      </c>
      <c r="C75" s="116" t="s">
        <v>198</v>
      </c>
      <c r="D75" s="64" t="s">
        <v>225</v>
      </c>
      <c r="E75" s="65" t="s">
        <v>214</v>
      </c>
      <c r="F75" s="66">
        <v>4</v>
      </c>
      <c r="G75" s="67"/>
      <c r="H75" s="68">
        <f t="shared" si="8"/>
        <v>0</v>
      </c>
      <c r="I75" s="85">
        <f t="shared" si="9"/>
        <v>0</v>
      </c>
      <c r="J75" s="138" t="s">
        <v>207</v>
      </c>
    </row>
    <row r="76" spans="1:10" ht="24.95" customHeight="1" x14ac:dyDescent="0.2">
      <c r="A76" s="113" t="s">
        <v>226</v>
      </c>
      <c r="B76" s="62" t="s">
        <v>20</v>
      </c>
      <c r="C76" s="63" t="s">
        <v>227</v>
      </c>
      <c r="D76" s="64" t="s">
        <v>228</v>
      </c>
      <c r="E76" s="65" t="s">
        <v>159</v>
      </c>
      <c r="F76" s="66">
        <v>12.6</v>
      </c>
      <c r="G76" s="67"/>
      <c r="H76" s="68">
        <f t="shared" si="8"/>
        <v>0</v>
      </c>
      <c r="I76" s="85">
        <f t="shared" si="9"/>
        <v>0</v>
      </c>
      <c r="J76" s="138" t="s">
        <v>207</v>
      </c>
    </row>
    <row r="77" spans="1:10" ht="24.95" customHeight="1" x14ac:dyDescent="0.2">
      <c r="A77" s="113" t="s">
        <v>229</v>
      </c>
      <c r="B77" s="62" t="s">
        <v>222</v>
      </c>
      <c r="C77" s="116" t="s">
        <v>198</v>
      </c>
      <c r="D77" s="64" t="s">
        <v>230</v>
      </c>
      <c r="E77" s="65" t="s">
        <v>214</v>
      </c>
      <c r="F77" s="66">
        <v>1</v>
      </c>
      <c r="G77" s="67"/>
      <c r="H77" s="68">
        <f t="shared" si="8"/>
        <v>0</v>
      </c>
      <c r="I77" s="85">
        <f t="shared" si="9"/>
        <v>0</v>
      </c>
      <c r="J77" s="138" t="s">
        <v>207</v>
      </c>
    </row>
    <row r="78" spans="1:10" ht="24.95" customHeight="1" x14ac:dyDescent="0.2">
      <c r="A78" s="113" t="s">
        <v>231</v>
      </c>
      <c r="B78" s="62" t="s">
        <v>222</v>
      </c>
      <c r="C78" s="116" t="s">
        <v>198</v>
      </c>
      <c r="D78" s="64" t="s">
        <v>232</v>
      </c>
      <c r="E78" s="65" t="s">
        <v>214</v>
      </c>
      <c r="F78" s="66">
        <v>1</v>
      </c>
      <c r="G78" s="67"/>
      <c r="H78" s="68">
        <f t="shared" si="8"/>
        <v>0</v>
      </c>
      <c r="I78" s="85">
        <f t="shared" si="9"/>
        <v>0</v>
      </c>
      <c r="J78" s="138" t="s">
        <v>207</v>
      </c>
    </row>
    <row r="79" spans="1:10" ht="24.95" customHeight="1" x14ac:dyDescent="0.2">
      <c r="A79" s="113" t="s">
        <v>233</v>
      </c>
      <c r="B79" s="62" t="s">
        <v>222</v>
      </c>
      <c r="C79" s="116" t="s">
        <v>198</v>
      </c>
      <c r="D79" s="64" t="s">
        <v>234</v>
      </c>
      <c r="E79" s="65" t="s">
        <v>214</v>
      </c>
      <c r="F79" s="66">
        <v>4</v>
      </c>
      <c r="G79" s="67"/>
      <c r="H79" s="68">
        <f t="shared" si="8"/>
        <v>0</v>
      </c>
      <c r="I79" s="85">
        <f t="shared" si="9"/>
        <v>0</v>
      </c>
      <c r="J79" s="138" t="s">
        <v>207</v>
      </c>
    </row>
    <row r="80" spans="1:10" ht="24.95" customHeight="1" x14ac:dyDescent="0.2">
      <c r="A80" s="113" t="s">
        <v>235</v>
      </c>
      <c r="B80" s="62" t="s">
        <v>222</v>
      </c>
      <c r="C80" s="116" t="s">
        <v>198</v>
      </c>
      <c r="D80" s="64" t="s">
        <v>236</v>
      </c>
      <c r="E80" s="65" t="s">
        <v>214</v>
      </c>
      <c r="F80" s="66">
        <v>1</v>
      </c>
      <c r="G80" s="67"/>
      <c r="H80" s="68">
        <f t="shared" si="8"/>
        <v>0</v>
      </c>
      <c r="I80" s="85">
        <f t="shared" si="9"/>
        <v>0</v>
      </c>
      <c r="J80" s="138" t="s">
        <v>207</v>
      </c>
    </row>
    <row r="81" spans="1:10" ht="24.95" customHeight="1" x14ac:dyDescent="0.2">
      <c r="A81" s="113" t="s">
        <v>237</v>
      </c>
      <c r="B81" s="62" t="s">
        <v>20</v>
      </c>
      <c r="C81" s="116" t="s">
        <v>238</v>
      </c>
      <c r="D81" s="64" t="s">
        <v>239</v>
      </c>
      <c r="E81" s="65" t="s">
        <v>159</v>
      </c>
      <c r="F81" s="66">
        <v>5</v>
      </c>
      <c r="G81" s="67"/>
      <c r="H81" s="68">
        <f t="shared" si="8"/>
        <v>0</v>
      </c>
      <c r="I81" s="85">
        <f t="shared" si="9"/>
        <v>0</v>
      </c>
      <c r="J81" s="138" t="s">
        <v>207</v>
      </c>
    </row>
    <row r="82" spans="1:10" ht="24.95" customHeight="1" x14ac:dyDescent="0.2">
      <c r="A82" s="117" t="s">
        <v>240</v>
      </c>
      <c r="B82" s="91" t="s">
        <v>222</v>
      </c>
      <c r="C82" s="118" t="s">
        <v>198</v>
      </c>
      <c r="D82" s="98" t="s">
        <v>241</v>
      </c>
      <c r="E82" s="88" t="s">
        <v>214</v>
      </c>
      <c r="F82" s="94">
        <v>2</v>
      </c>
      <c r="G82" s="95"/>
      <c r="H82" s="68">
        <f t="shared" si="8"/>
        <v>0</v>
      </c>
      <c r="I82" s="101">
        <f t="shared" si="9"/>
        <v>0</v>
      </c>
      <c r="J82" s="139" t="s">
        <v>207</v>
      </c>
    </row>
    <row r="83" spans="1:10" ht="20.100000000000001" customHeight="1" x14ac:dyDescent="0.2">
      <c r="A83" s="122" t="s">
        <v>242</v>
      </c>
      <c r="B83" s="168" t="s">
        <v>243</v>
      </c>
      <c r="C83" s="168"/>
      <c r="D83" s="168"/>
      <c r="E83" s="168"/>
      <c r="F83" s="168"/>
      <c r="G83" s="168"/>
      <c r="H83" s="168"/>
      <c r="I83" s="124">
        <f>SUBTOTAL(9,I84:I86)</f>
        <v>0</v>
      </c>
      <c r="J83" s="143"/>
    </row>
    <row r="84" spans="1:10" ht="45" customHeight="1" x14ac:dyDescent="0.2">
      <c r="A84" s="113" t="s">
        <v>244</v>
      </c>
      <c r="B84" s="62" t="s">
        <v>20</v>
      </c>
      <c r="C84" s="63" t="s">
        <v>245</v>
      </c>
      <c r="D84" s="64" t="s">
        <v>246</v>
      </c>
      <c r="E84" s="65" t="s">
        <v>40</v>
      </c>
      <c r="F84" s="66">
        <v>206.85</v>
      </c>
      <c r="G84" s="67"/>
      <c r="H84" s="68">
        <f>ROUND(G84*(1+$I$3),2)</f>
        <v>0</v>
      </c>
      <c r="I84" s="85">
        <f>ROUND(F84*H84,2)</f>
        <v>0</v>
      </c>
      <c r="J84" s="138" t="s">
        <v>247</v>
      </c>
    </row>
    <row r="85" spans="1:10" ht="45" customHeight="1" x14ac:dyDescent="0.2">
      <c r="A85" s="113" t="s">
        <v>248</v>
      </c>
      <c r="B85" s="62" t="s">
        <v>20</v>
      </c>
      <c r="C85" s="63" t="s">
        <v>249</v>
      </c>
      <c r="D85" s="64" t="s">
        <v>250</v>
      </c>
      <c r="E85" s="65" t="s">
        <v>40</v>
      </c>
      <c r="F85" s="66">
        <v>206.85</v>
      </c>
      <c r="G85" s="67"/>
      <c r="H85" s="68">
        <f>ROUND(G85*(1+$I$3),2)</f>
        <v>0</v>
      </c>
      <c r="I85" s="85">
        <f>ROUND(F85*H85,2)</f>
        <v>0</v>
      </c>
      <c r="J85" s="138" t="s">
        <v>247</v>
      </c>
    </row>
    <row r="86" spans="1:10" ht="45" customHeight="1" x14ac:dyDescent="0.2">
      <c r="A86" s="119" t="s">
        <v>251</v>
      </c>
      <c r="B86" s="87" t="s">
        <v>20</v>
      </c>
      <c r="C86" s="97" t="s">
        <v>252</v>
      </c>
      <c r="D86" s="98" t="s">
        <v>253</v>
      </c>
      <c r="E86" s="99" t="s">
        <v>40</v>
      </c>
      <c r="F86" s="120">
        <v>206.85</v>
      </c>
      <c r="G86" s="114"/>
      <c r="H86" s="81">
        <f>ROUND(G86*(1+$I$3),2)</f>
        <v>0</v>
      </c>
      <c r="I86" s="101">
        <f>ROUND(F86*H86,2)</f>
        <v>0</v>
      </c>
      <c r="J86" s="139" t="s">
        <v>247</v>
      </c>
    </row>
    <row r="87" spans="1:10" ht="20.100000000000001" customHeight="1" x14ac:dyDescent="0.2">
      <c r="A87" s="122" t="s">
        <v>254</v>
      </c>
      <c r="B87" s="168" t="s">
        <v>255</v>
      </c>
      <c r="C87" s="168"/>
      <c r="D87" s="168"/>
      <c r="E87" s="168"/>
      <c r="F87" s="168"/>
      <c r="G87" s="168"/>
      <c r="H87" s="168"/>
      <c r="I87" s="124">
        <f>SUBTOTAL(9,I88:I103)</f>
        <v>0</v>
      </c>
      <c r="J87" s="152"/>
    </row>
    <row r="88" spans="1:10" ht="24.95" customHeight="1" x14ac:dyDescent="0.2">
      <c r="A88" s="113" t="s">
        <v>256</v>
      </c>
      <c r="B88" s="65" t="s">
        <v>43</v>
      </c>
      <c r="C88" s="116" t="s">
        <v>257</v>
      </c>
      <c r="D88" s="64" t="s">
        <v>258</v>
      </c>
      <c r="E88" s="65" t="s">
        <v>214</v>
      </c>
      <c r="F88" s="66">
        <v>12</v>
      </c>
      <c r="G88" s="67"/>
      <c r="H88" s="68">
        <f t="shared" ref="H88:H103" si="10">ROUND(G88*(1+$I$3),2)</f>
        <v>0</v>
      </c>
      <c r="I88" s="85">
        <f t="shared" ref="I88:I103" si="11">ROUND(F88*H88,2)</f>
        <v>0</v>
      </c>
      <c r="J88" s="138" t="s">
        <v>207</v>
      </c>
    </row>
    <row r="89" spans="1:10" ht="24.95" customHeight="1" x14ac:dyDescent="0.2">
      <c r="A89" s="113" t="s">
        <v>259</v>
      </c>
      <c r="B89" s="62" t="s">
        <v>20</v>
      </c>
      <c r="C89" s="63" t="s">
        <v>260</v>
      </c>
      <c r="D89" s="64" t="s">
        <v>261</v>
      </c>
      <c r="E89" s="65" t="s">
        <v>214</v>
      </c>
      <c r="F89" s="66">
        <v>6</v>
      </c>
      <c r="G89" s="67"/>
      <c r="H89" s="68">
        <f t="shared" si="10"/>
        <v>0</v>
      </c>
      <c r="I89" s="85">
        <f t="shared" si="11"/>
        <v>0</v>
      </c>
      <c r="J89" s="138" t="s">
        <v>207</v>
      </c>
    </row>
    <row r="90" spans="1:10" ht="24.95" customHeight="1" x14ac:dyDescent="0.2">
      <c r="A90" s="113" t="s">
        <v>262</v>
      </c>
      <c r="B90" s="62" t="s">
        <v>20</v>
      </c>
      <c r="C90" s="63" t="s">
        <v>263</v>
      </c>
      <c r="D90" s="64" t="s">
        <v>264</v>
      </c>
      <c r="E90" s="65" t="s">
        <v>214</v>
      </c>
      <c r="F90" s="66">
        <v>1</v>
      </c>
      <c r="G90" s="67"/>
      <c r="H90" s="68">
        <f t="shared" si="10"/>
        <v>0</v>
      </c>
      <c r="I90" s="85">
        <f t="shared" si="11"/>
        <v>0</v>
      </c>
      <c r="J90" s="138" t="s">
        <v>207</v>
      </c>
    </row>
    <row r="91" spans="1:10" ht="24.95" customHeight="1" x14ac:dyDescent="0.2">
      <c r="A91" s="113" t="s">
        <v>265</v>
      </c>
      <c r="B91" s="62" t="s">
        <v>20</v>
      </c>
      <c r="C91" s="63" t="s">
        <v>266</v>
      </c>
      <c r="D91" s="64" t="s">
        <v>267</v>
      </c>
      <c r="E91" s="65" t="s">
        <v>214</v>
      </c>
      <c r="F91" s="66">
        <v>1</v>
      </c>
      <c r="G91" s="67"/>
      <c r="H91" s="68">
        <f t="shared" si="10"/>
        <v>0</v>
      </c>
      <c r="I91" s="85">
        <f t="shared" si="11"/>
        <v>0</v>
      </c>
      <c r="J91" s="138" t="s">
        <v>207</v>
      </c>
    </row>
    <row r="92" spans="1:10" ht="24.95" customHeight="1" x14ac:dyDescent="0.2">
      <c r="A92" s="113" t="s">
        <v>268</v>
      </c>
      <c r="B92" s="62" t="s">
        <v>43</v>
      </c>
      <c r="C92" s="63" t="s">
        <v>269</v>
      </c>
      <c r="D92" s="64" t="s">
        <v>270</v>
      </c>
      <c r="E92" s="65" t="s">
        <v>214</v>
      </c>
      <c r="F92" s="66">
        <v>2</v>
      </c>
      <c r="G92" s="67"/>
      <c r="H92" s="68">
        <f t="shared" si="10"/>
        <v>0</v>
      </c>
      <c r="I92" s="85">
        <f t="shared" si="11"/>
        <v>0</v>
      </c>
      <c r="J92" s="138" t="s">
        <v>207</v>
      </c>
    </row>
    <row r="93" spans="1:10" ht="24.95" customHeight="1" x14ac:dyDescent="0.2">
      <c r="A93" s="113" t="s">
        <v>271</v>
      </c>
      <c r="B93" s="62" t="s">
        <v>20</v>
      </c>
      <c r="C93" s="63" t="s">
        <v>272</v>
      </c>
      <c r="D93" s="64" t="s">
        <v>273</v>
      </c>
      <c r="E93" s="65" t="s">
        <v>274</v>
      </c>
      <c r="F93" s="66">
        <v>8</v>
      </c>
      <c r="G93" s="67"/>
      <c r="H93" s="68">
        <f t="shared" si="10"/>
        <v>0</v>
      </c>
      <c r="I93" s="85">
        <f t="shared" si="11"/>
        <v>0</v>
      </c>
      <c r="J93" s="138" t="s">
        <v>207</v>
      </c>
    </row>
    <row r="94" spans="1:10" ht="24.95" customHeight="1" x14ac:dyDescent="0.2">
      <c r="A94" s="113" t="s">
        <v>275</v>
      </c>
      <c r="B94" s="62" t="s">
        <v>43</v>
      </c>
      <c r="C94" s="63" t="s">
        <v>276</v>
      </c>
      <c r="D94" s="64" t="s">
        <v>277</v>
      </c>
      <c r="E94" s="65" t="s">
        <v>214</v>
      </c>
      <c r="F94" s="66">
        <v>1</v>
      </c>
      <c r="G94" s="67"/>
      <c r="H94" s="68">
        <f t="shared" si="10"/>
        <v>0</v>
      </c>
      <c r="I94" s="85">
        <f t="shared" si="11"/>
        <v>0</v>
      </c>
      <c r="J94" s="138" t="s">
        <v>207</v>
      </c>
    </row>
    <row r="95" spans="1:10" ht="24.95" customHeight="1" x14ac:dyDescent="0.2">
      <c r="A95" s="113" t="s">
        <v>278</v>
      </c>
      <c r="B95" s="62" t="s">
        <v>20</v>
      </c>
      <c r="C95" s="63" t="s">
        <v>279</v>
      </c>
      <c r="D95" s="64" t="s">
        <v>280</v>
      </c>
      <c r="E95" s="65" t="s">
        <v>214</v>
      </c>
      <c r="F95" s="66">
        <v>2</v>
      </c>
      <c r="G95" s="67"/>
      <c r="H95" s="68">
        <f t="shared" si="10"/>
        <v>0</v>
      </c>
      <c r="I95" s="85">
        <f t="shared" si="11"/>
        <v>0</v>
      </c>
      <c r="J95" s="138" t="s">
        <v>207</v>
      </c>
    </row>
    <row r="96" spans="1:10" ht="24.95" customHeight="1" x14ac:dyDescent="0.2">
      <c r="A96" s="113" t="s">
        <v>281</v>
      </c>
      <c r="B96" s="62" t="s">
        <v>20</v>
      </c>
      <c r="C96" s="63" t="s">
        <v>282</v>
      </c>
      <c r="D96" s="64" t="s">
        <v>283</v>
      </c>
      <c r="E96" s="65" t="s">
        <v>214</v>
      </c>
      <c r="F96" s="66">
        <v>1</v>
      </c>
      <c r="G96" s="67"/>
      <c r="H96" s="68">
        <f t="shared" si="10"/>
        <v>0</v>
      </c>
      <c r="I96" s="85">
        <f t="shared" si="11"/>
        <v>0</v>
      </c>
      <c r="J96" s="138" t="s">
        <v>207</v>
      </c>
    </row>
    <row r="97" spans="1:10" ht="24.95" customHeight="1" x14ac:dyDescent="0.2">
      <c r="A97" s="113" t="s">
        <v>284</v>
      </c>
      <c r="B97" s="62" t="s">
        <v>20</v>
      </c>
      <c r="C97" s="63" t="s">
        <v>285</v>
      </c>
      <c r="D97" s="64" t="s">
        <v>286</v>
      </c>
      <c r="E97" s="65" t="s">
        <v>214</v>
      </c>
      <c r="F97" s="66">
        <v>1</v>
      </c>
      <c r="G97" s="67"/>
      <c r="H97" s="68">
        <f t="shared" si="10"/>
        <v>0</v>
      </c>
      <c r="I97" s="85">
        <f t="shared" si="11"/>
        <v>0</v>
      </c>
      <c r="J97" s="138" t="s">
        <v>207</v>
      </c>
    </row>
    <row r="98" spans="1:10" ht="24.95" customHeight="1" x14ac:dyDescent="0.2">
      <c r="A98" s="113" t="s">
        <v>287</v>
      </c>
      <c r="B98" s="62" t="s">
        <v>20</v>
      </c>
      <c r="C98" s="63" t="s">
        <v>288</v>
      </c>
      <c r="D98" s="64" t="s">
        <v>289</v>
      </c>
      <c r="E98" s="65" t="s">
        <v>214</v>
      </c>
      <c r="F98" s="66">
        <v>1</v>
      </c>
      <c r="G98" s="67"/>
      <c r="H98" s="68">
        <f t="shared" si="10"/>
        <v>0</v>
      </c>
      <c r="I98" s="85">
        <f t="shared" si="11"/>
        <v>0</v>
      </c>
      <c r="J98" s="138" t="s">
        <v>207</v>
      </c>
    </row>
    <row r="99" spans="1:10" ht="24.95" customHeight="1" x14ac:dyDescent="0.2">
      <c r="A99" s="113" t="s">
        <v>290</v>
      </c>
      <c r="B99" s="62" t="s">
        <v>20</v>
      </c>
      <c r="C99" s="63" t="s">
        <v>291</v>
      </c>
      <c r="D99" s="64" t="s">
        <v>292</v>
      </c>
      <c r="E99" s="65" t="s">
        <v>159</v>
      </c>
      <c r="F99" s="66">
        <v>50</v>
      </c>
      <c r="G99" s="67"/>
      <c r="H99" s="68">
        <f t="shared" si="10"/>
        <v>0</v>
      </c>
      <c r="I99" s="85">
        <f t="shared" si="11"/>
        <v>0</v>
      </c>
      <c r="J99" s="138" t="s">
        <v>207</v>
      </c>
    </row>
    <row r="100" spans="1:10" ht="24.95" customHeight="1" x14ac:dyDescent="0.2">
      <c r="A100" s="113" t="s">
        <v>293</v>
      </c>
      <c r="B100" s="62" t="s">
        <v>20</v>
      </c>
      <c r="C100" s="63" t="s">
        <v>294</v>
      </c>
      <c r="D100" s="64" t="s">
        <v>295</v>
      </c>
      <c r="E100" s="65" t="s">
        <v>159</v>
      </c>
      <c r="F100" s="66">
        <v>150</v>
      </c>
      <c r="G100" s="67"/>
      <c r="H100" s="68">
        <f t="shared" si="10"/>
        <v>0</v>
      </c>
      <c r="I100" s="85">
        <f t="shared" si="11"/>
        <v>0</v>
      </c>
      <c r="J100" s="138" t="s">
        <v>207</v>
      </c>
    </row>
    <row r="101" spans="1:10" ht="24.95" customHeight="1" x14ac:dyDescent="0.2">
      <c r="A101" s="113" t="s">
        <v>296</v>
      </c>
      <c r="B101" s="62" t="s">
        <v>20</v>
      </c>
      <c r="C101" s="63" t="s">
        <v>297</v>
      </c>
      <c r="D101" s="64" t="s">
        <v>298</v>
      </c>
      <c r="E101" s="65" t="s">
        <v>159</v>
      </c>
      <c r="F101" s="66">
        <v>10</v>
      </c>
      <c r="G101" s="67"/>
      <c r="H101" s="68">
        <f t="shared" si="10"/>
        <v>0</v>
      </c>
      <c r="I101" s="85">
        <f t="shared" si="11"/>
        <v>0</v>
      </c>
      <c r="J101" s="138" t="s">
        <v>207</v>
      </c>
    </row>
    <row r="102" spans="1:10" ht="24.95" customHeight="1" x14ac:dyDescent="0.2">
      <c r="A102" s="113" t="s">
        <v>299</v>
      </c>
      <c r="B102" s="62" t="s">
        <v>43</v>
      </c>
      <c r="C102" s="63" t="s">
        <v>300</v>
      </c>
      <c r="D102" s="64" t="s">
        <v>301</v>
      </c>
      <c r="E102" s="65" t="s">
        <v>214</v>
      </c>
      <c r="F102" s="66">
        <v>10</v>
      </c>
      <c r="G102" s="67"/>
      <c r="H102" s="68">
        <f t="shared" si="10"/>
        <v>0</v>
      </c>
      <c r="I102" s="85">
        <f t="shared" si="11"/>
        <v>0</v>
      </c>
      <c r="J102" s="138" t="s">
        <v>207</v>
      </c>
    </row>
    <row r="103" spans="1:10" ht="24.95" customHeight="1" x14ac:dyDescent="0.2">
      <c r="A103" s="121" t="s">
        <v>302</v>
      </c>
      <c r="B103" s="70" t="s">
        <v>43</v>
      </c>
      <c r="C103" s="71" t="s">
        <v>303</v>
      </c>
      <c r="D103" s="72" t="s">
        <v>304</v>
      </c>
      <c r="E103" s="73" t="s">
        <v>214</v>
      </c>
      <c r="F103" s="74">
        <v>6</v>
      </c>
      <c r="G103" s="75"/>
      <c r="H103" s="76">
        <f t="shared" si="10"/>
        <v>0</v>
      </c>
      <c r="I103" s="90">
        <f t="shared" si="11"/>
        <v>0</v>
      </c>
      <c r="J103" s="139" t="s">
        <v>207</v>
      </c>
    </row>
    <row r="104" spans="1:10" ht="20.100000000000001" customHeight="1" x14ac:dyDescent="0.2">
      <c r="A104" s="122" t="s">
        <v>305</v>
      </c>
      <c r="B104" s="181" t="s">
        <v>306</v>
      </c>
      <c r="C104" s="182"/>
      <c r="D104" s="182"/>
      <c r="E104" s="182"/>
      <c r="F104" s="182"/>
      <c r="G104" s="182"/>
      <c r="H104" s="183"/>
      <c r="I104" s="124">
        <f>SUBTOTAL(9,I105:I107)</f>
        <v>0</v>
      </c>
      <c r="J104" s="152"/>
    </row>
    <row r="105" spans="1:10" ht="24.95" customHeight="1" x14ac:dyDescent="0.2">
      <c r="A105" s="77" t="s">
        <v>307</v>
      </c>
      <c r="B105" s="62" t="s">
        <v>20</v>
      </c>
      <c r="C105" s="63" t="s">
        <v>308</v>
      </c>
      <c r="D105" s="64" t="s">
        <v>309</v>
      </c>
      <c r="E105" s="65" t="s">
        <v>119</v>
      </c>
      <c r="F105" s="78">
        <v>1.87</v>
      </c>
      <c r="G105" s="67"/>
      <c r="H105" s="68">
        <f>ROUND(G105*(1+$I$3),2)</f>
        <v>0</v>
      </c>
      <c r="I105" s="85">
        <f>ROUND(F105*H105,2)</f>
        <v>0</v>
      </c>
      <c r="J105" s="138" t="s">
        <v>310</v>
      </c>
    </row>
    <row r="106" spans="1:10" ht="24.95" customHeight="1" x14ac:dyDescent="0.2">
      <c r="A106" s="77" t="s">
        <v>311</v>
      </c>
      <c r="B106" s="62" t="s">
        <v>20</v>
      </c>
      <c r="C106" s="63" t="s">
        <v>312</v>
      </c>
      <c r="D106" s="64" t="s">
        <v>313</v>
      </c>
      <c r="E106" s="65" t="s">
        <v>81</v>
      </c>
      <c r="F106" s="66">
        <v>58.42</v>
      </c>
      <c r="G106" s="67"/>
      <c r="H106" s="68">
        <f>ROUND(G106*(1+$I$3),2)</f>
        <v>0</v>
      </c>
      <c r="I106" s="85">
        <f>ROUND(F106*H106,2)</f>
        <v>0</v>
      </c>
      <c r="J106" s="138" t="s">
        <v>314</v>
      </c>
    </row>
    <row r="107" spans="1:10" ht="30" customHeight="1" x14ac:dyDescent="0.2">
      <c r="A107" s="96" t="s">
        <v>315</v>
      </c>
      <c r="B107" s="87" t="s">
        <v>20</v>
      </c>
      <c r="C107" s="97" t="s">
        <v>316</v>
      </c>
      <c r="D107" s="72" t="s">
        <v>426</v>
      </c>
      <c r="E107" s="99" t="s">
        <v>40</v>
      </c>
      <c r="F107" s="120">
        <v>66.040000000000006</v>
      </c>
      <c r="G107" s="114"/>
      <c r="H107" s="81">
        <f>ROUND(G107*(1+$I$3),2)</f>
        <v>0</v>
      </c>
      <c r="I107" s="101">
        <f>ROUND(F107*H107,2)</f>
        <v>0</v>
      </c>
      <c r="J107" s="141" t="s">
        <v>317</v>
      </c>
    </row>
    <row r="108" spans="1:10" ht="20.100000000000001" customHeight="1" x14ac:dyDescent="0.2">
      <c r="A108" s="122" t="s">
        <v>318</v>
      </c>
      <c r="B108" s="181" t="s">
        <v>319</v>
      </c>
      <c r="C108" s="182"/>
      <c r="D108" s="182"/>
      <c r="E108" s="182"/>
      <c r="F108" s="182"/>
      <c r="G108" s="182"/>
      <c r="H108" s="183"/>
      <c r="I108" s="124">
        <f>SUBTOTAL(9,I109:I109)</f>
        <v>0</v>
      </c>
      <c r="J108" s="158"/>
    </row>
    <row r="109" spans="1:10" ht="24.95" customHeight="1" x14ac:dyDescent="0.2">
      <c r="A109" s="79" t="s">
        <v>320</v>
      </c>
      <c r="B109" s="70" t="s">
        <v>20</v>
      </c>
      <c r="C109" s="71" t="s">
        <v>321</v>
      </c>
      <c r="D109" s="72" t="s">
        <v>322</v>
      </c>
      <c r="E109" s="73" t="s">
        <v>23</v>
      </c>
      <c r="F109" s="80">
        <f>2*3.5*2.35</f>
        <v>16.45</v>
      </c>
      <c r="G109" s="75"/>
      <c r="H109" s="76">
        <f>ROUND(G109*(1+$I$3),2)</f>
        <v>0</v>
      </c>
      <c r="I109" s="90">
        <f>ROUND(F109*H109,2)</f>
        <v>0</v>
      </c>
      <c r="J109" s="139" t="s">
        <v>323</v>
      </c>
    </row>
    <row r="110" spans="1:10" ht="20.100000000000001" customHeight="1" x14ac:dyDescent="0.2">
      <c r="A110" s="122" t="s">
        <v>324</v>
      </c>
      <c r="B110" s="168" t="s">
        <v>325</v>
      </c>
      <c r="C110" s="168"/>
      <c r="D110" s="168"/>
      <c r="E110" s="168"/>
      <c r="F110" s="168"/>
      <c r="G110" s="168"/>
      <c r="H110" s="168"/>
      <c r="I110" s="124">
        <f>SUBTOTAL(9,I111:I112)</f>
        <v>0</v>
      </c>
      <c r="J110" s="158"/>
    </row>
    <row r="111" spans="1:10" ht="24.95" customHeight="1" x14ac:dyDescent="0.2">
      <c r="A111" s="77" t="s">
        <v>326</v>
      </c>
      <c r="B111" s="62" t="s">
        <v>20</v>
      </c>
      <c r="C111" s="63" t="s">
        <v>327</v>
      </c>
      <c r="D111" s="64" t="s">
        <v>328</v>
      </c>
      <c r="E111" s="65" t="s">
        <v>159</v>
      </c>
      <c r="F111" s="78">
        <v>45.6</v>
      </c>
      <c r="G111" s="67"/>
      <c r="H111" s="68">
        <f>ROUND(G111*(1+$I$3),2)</f>
        <v>0</v>
      </c>
      <c r="I111" s="85">
        <f>ROUND(F111*H111,2)</f>
        <v>0</v>
      </c>
      <c r="J111" s="138" t="s">
        <v>329</v>
      </c>
    </row>
    <row r="112" spans="1:10" ht="24.95" customHeight="1" x14ac:dyDescent="0.2">
      <c r="A112" s="96" t="s">
        <v>330</v>
      </c>
      <c r="B112" s="87" t="s">
        <v>20</v>
      </c>
      <c r="C112" s="97" t="s">
        <v>331</v>
      </c>
      <c r="D112" s="98" t="s">
        <v>332</v>
      </c>
      <c r="E112" s="99" t="s">
        <v>97</v>
      </c>
      <c r="F112" s="100">
        <v>22.35</v>
      </c>
      <c r="G112" s="114"/>
      <c r="H112" s="81">
        <f>ROUND(G112*(1+$I$3),2)</f>
        <v>0</v>
      </c>
      <c r="I112" s="101">
        <f>ROUND(F112*H112,2)</f>
        <v>0</v>
      </c>
      <c r="J112" s="141" t="s">
        <v>333</v>
      </c>
    </row>
    <row r="113" spans="1:873" ht="20.100000000000001" customHeight="1" x14ac:dyDescent="0.2">
      <c r="A113" s="122" t="s">
        <v>334</v>
      </c>
      <c r="B113" s="168" t="s">
        <v>335</v>
      </c>
      <c r="C113" s="168"/>
      <c r="D113" s="168"/>
      <c r="E113" s="168"/>
      <c r="F113" s="168"/>
      <c r="G113" s="168"/>
      <c r="H113" s="168"/>
      <c r="I113" s="124">
        <f>SUBTOTAL(9,I114:I117)</f>
        <v>0</v>
      </c>
      <c r="J113" s="158"/>
    </row>
    <row r="114" spans="1:873" ht="24.95" customHeight="1" x14ac:dyDescent="0.2">
      <c r="A114" s="113" t="s">
        <v>336</v>
      </c>
      <c r="B114" s="62" t="s">
        <v>20</v>
      </c>
      <c r="C114" s="63" t="s">
        <v>337</v>
      </c>
      <c r="D114" s="64" t="s">
        <v>338</v>
      </c>
      <c r="E114" s="65" t="s">
        <v>81</v>
      </c>
      <c r="F114" s="66">
        <v>206.85</v>
      </c>
      <c r="G114" s="67"/>
      <c r="H114" s="68">
        <f>ROUND(G114*(1+$I$3),2)</f>
        <v>0</v>
      </c>
      <c r="I114" s="85">
        <f>ROUND(F114*H114,2)</f>
        <v>0</v>
      </c>
      <c r="J114" s="138" t="s">
        <v>339</v>
      </c>
    </row>
    <row r="115" spans="1:873" ht="24.95" customHeight="1" x14ac:dyDescent="0.2">
      <c r="A115" s="113" t="s">
        <v>340</v>
      </c>
      <c r="B115" s="62" t="s">
        <v>20</v>
      </c>
      <c r="C115" s="63" t="s">
        <v>341</v>
      </c>
      <c r="D115" s="64" t="s">
        <v>342</v>
      </c>
      <c r="E115" s="65" t="s">
        <v>81</v>
      </c>
      <c r="F115" s="66">
        <v>50.16</v>
      </c>
      <c r="G115" s="67"/>
      <c r="H115" s="68">
        <f>ROUND(G115*(1+$I$3),2)</f>
        <v>0</v>
      </c>
      <c r="I115" s="85">
        <f>ROUND(F115*H115,2)</f>
        <v>0</v>
      </c>
      <c r="J115" s="138" t="s">
        <v>343</v>
      </c>
    </row>
    <row r="116" spans="1:873" ht="24.95" customHeight="1" x14ac:dyDescent="0.2">
      <c r="A116" s="113" t="s">
        <v>344</v>
      </c>
      <c r="B116" s="62" t="s">
        <v>20</v>
      </c>
      <c r="C116" s="63" t="s">
        <v>345</v>
      </c>
      <c r="D116" s="64" t="s">
        <v>346</v>
      </c>
      <c r="E116" s="65" t="s">
        <v>81</v>
      </c>
      <c r="F116" s="66">
        <v>65</v>
      </c>
      <c r="G116" s="67"/>
      <c r="H116" s="68">
        <f>ROUND(G116*(1+$I$3),2)</f>
        <v>0</v>
      </c>
      <c r="I116" s="85">
        <f>ROUND(F116*H116,2)</f>
        <v>0</v>
      </c>
      <c r="J116" s="138" t="s">
        <v>347</v>
      </c>
    </row>
    <row r="117" spans="1:873" ht="24.95" customHeight="1" x14ac:dyDescent="0.2">
      <c r="A117" s="121" t="s">
        <v>348</v>
      </c>
      <c r="B117" s="70" t="s">
        <v>20</v>
      </c>
      <c r="C117" s="71" t="s">
        <v>349</v>
      </c>
      <c r="D117" s="72" t="s">
        <v>350</v>
      </c>
      <c r="E117" s="73" t="s">
        <v>40</v>
      </c>
      <c r="F117" s="74">
        <v>7.2</v>
      </c>
      <c r="G117" s="75"/>
      <c r="H117" s="76">
        <f>ROUND(G117*(1+$I$3),2)</f>
        <v>0</v>
      </c>
      <c r="I117" s="90">
        <f>ROUND(F117*H117,2)</f>
        <v>0</v>
      </c>
      <c r="J117" s="139" t="s">
        <v>351</v>
      </c>
    </row>
    <row r="118" spans="1:873" ht="20.100000000000001" customHeight="1" x14ac:dyDescent="0.2">
      <c r="A118" s="122" t="s">
        <v>352</v>
      </c>
      <c r="B118" s="168" t="s">
        <v>353</v>
      </c>
      <c r="C118" s="168"/>
      <c r="D118" s="168"/>
      <c r="E118" s="168"/>
      <c r="F118" s="168"/>
      <c r="G118" s="168"/>
      <c r="H118" s="168"/>
      <c r="I118" s="124">
        <f>SUBTOTAL(9,I119:I119)</f>
        <v>0</v>
      </c>
      <c r="J118" s="158"/>
    </row>
    <row r="119" spans="1:873" ht="24.95" customHeight="1" x14ac:dyDescent="0.2">
      <c r="A119" s="121" t="s">
        <v>354</v>
      </c>
      <c r="B119" s="70" t="s">
        <v>20</v>
      </c>
      <c r="C119" s="71" t="s">
        <v>355</v>
      </c>
      <c r="D119" s="72" t="s">
        <v>356</v>
      </c>
      <c r="E119" s="73" t="s">
        <v>81</v>
      </c>
      <c r="F119" s="74">
        <v>44.55</v>
      </c>
      <c r="G119" s="75"/>
      <c r="H119" s="76">
        <f>ROUND(G119*(1+$I$3),2)</f>
        <v>0</v>
      </c>
      <c r="I119" s="90">
        <f>ROUND(F119*H119,2)</f>
        <v>0</v>
      </c>
      <c r="J119" s="139" t="s">
        <v>357</v>
      </c>
    </row>
    <row r="120" spans="1:873" ht="20.100000000000001" customHeight="1" x14ac:dyDescent="0.2">
      <c r="A120" s="128" t="s">
        <v>358</v>
      </c>
      <c r="B120" s="165" t="s">
        <v>359</v>
      </c>
      <c r="C120" s="165"/>
      <c r="D120" s="165"/>
      <c r="E120" s="129"/>
      <c r="F120" s="130"/>
      <c r="G120" s="131"/>
      <c r="H120" s="132"/>
      <c r="I120" s="133">
        <f>SUBTOTAL(9,I121:I121)</f>
        <v>0</v>
      </c>
      <c r="J120" s="152"/>
    </row>
    <row r="121" spans="1:873" ht="24.95" customHeight="1" x14ac:dyDescent="0.2">
      <c r="A121" s="86" t="s">
        <v>360</v>
      </c>
      <c r="B121" s="70" t="s">
        <v>20</v>
      </c>
      <c r="C121" s="71" t="s">
        <v>361</v>
      </c>
      <c r="D121" s="72" t="s">
        <v>362</v>
      </c>
      <c r="E121" s="73" t="s">
        <v>23</v>
      </c>
      <c r="F121" s="80">
        <v>48.35</v>
      </c>
      <c r="G121" s="75"/>
      <c r="H121" s="76">
        <f>ROUND(G121*(1+$I$3),2)</f>
        <v>0</v>
      </c>
      <c r="I121" s="90">
        <f>ROUND(F121*H121,2)</f>
        <v>0</v>
      </c>
      <c r="J121" s="139" t="s">
        <v>363</v>
      </c>
    </row>
    <row r="122" spans="1:873" ht="20.100000000000001" customHeight="1" x14ac:dyDescent="0.2">
      <c r="A122" s="166" t="s">
        <v>364</v>
      </c>
      <c r="B122" s="167"/>
      <c r="C122" s="167"/>
      <c r="D122" s="167"/>
      <c r="E122" s="167"/>
      <c r="F122" s="167"/>
      <c r="G122" s="167"/>
      <c r="H122" s="167"/>
      <c r="I122" s="136">
        <f>SUBTOTAL(9,I6:I121)</f>
        <v>0</v>
      </c>
      <c r="J122" s="159"/>
    </row>
    <row r="123" spans="1:873" ht="26.25" customHeight="1" x14ac:dyDescent="0.2">
      <c r="F123" s="160"/>
      <c r="H123" s="84"/>
      <c r="I123" s="161"/>
      <c r="AGI123" s="59"/>
      <c r="AGJ123" s="59"/>
      <c r="AGK123" s="59"/>
      <c r="AGL123" s="59"/>
      <c r="AGM123" s="59"/>
      <c r="AGN123" s="59"/>
      <c r="AGO123" s="59"/>
    </row>
    <row r="124" spans="1:873" s="59" customFormat="1" ht="37.700000000000003" customHeight="1" x14ac:dyDescent="0.2">
      <c r="A124" s="107"/>
      <c r="C124" s="82"/>
      <c r="D124" s="162"/>
      <c r="E124" s="162"/>
      <c r="F124" s="162"/>
      <c r="G124" s="162"/>
      <c r="H124" s="162"/>
      <c r="I124" s="161"/>
      <c r="J124" s="60"/>
      <c r="K124" s="60"/>
    </row>
    <row r="125" spans="1:873" ht="24.6" customHeight="1" x14ac:dyDescent="0.2">
      <c r="H125" s="84"/>
      <c r="I125" s="161"/>
      <c r="AGI125" s="59"/>
      <c r="AGJ125" s="59"/>
      <c r="AGK125" s="59"/>
      <c r="AGL125" s="59"/>
      <c r="AGM125" s="59"/>
      <c r="AGN125" s="59"/>
      <c r="AGO125" s="59"/>
    </row>
    <row r="128" spans="1:873" ht="14.25" customHeight="1" x14ac:dyDescent="0.2">
      <c r="D128" s="162"/>
      <c r="E128" s="162"/>
      <c r="F128" s="162"/>
      <c r="G128" s="162"/>
      <c r="H128" s="162"/>
    </row>
    <row r="129" spans="4:8" ht="14.25" customHeight="1" x14ac:dyDescent="0.2">
      <c r="D129" s="162"/>
      <c r="E129" s="162"/>
      <c r="F129" s="162"/>
      <c r="G129" s="162"/>
      <c r="H129" s="162"/>
    </row>
    <row r="130" spans="4:8" ht="14.25" customHeight="1" x14ac:dyDescent="0.2">
      <c r="D130" s="162"/>
      <c r="E130" s="162"/>
      <c r="F130" s="162"/>
      <c r="G130" s="162"/>
      <c r="H130" s="162"/>
    </row>
  </sheetData>
  <mergeCells count="42">
    <mergeCell ref="B118:H118"/>
    <mergeCell ref="B104:H104"/>
    <mergeCell ref="B3:D3"/>
    <mergeCell ref="G3:H3"/>
    <mergeCell ref="A2:A3"/>
    <mergeCell ref="B2:D2"/>
    <mergeCell ref="B54:J54"/>
    <mergeCell ref="B47:J47"/>
    <mergeCell ref="J4:J5"/>
    <mergeCell ref="B20:H20"/>
    <mergeCell ref="B24:H24"/>
    <mergeCell ref="B30:H30"/>
    <mergeCell ref="B31:J31"/>
    <mergeCell ref="B39:J39"/>
    <mergeCell ref="G2:H2"/>
    <mergeCell ref="B46:J46"/>
    <mergeCell ref="B15:H15"/>
    <mergeCell ref="B6:H6"/>
    <mergeCell ref="B108:H108"/>
    <mergeCell ref="B110:H110"/>
    <mergeCell ref="B113:H113"/>
    <mergeCell ref="D4:D5"/>
    <mergeCell ref="E4:E5"/>
    <mergeCell ref="F4:F5"/>
    <mergeCell ref="G4:H4"/>
    <mergeCell ref="D1:J1"/>
    <mergeCell ref="D129:H129"/>
    <mergeCell ref="D130:H130"/>
    <mergeCell ref="D124:H124"/>
    <mergeCell ref="I4:I5"/>
    <mergeCell ref="D128:H128"/>
    <mergeCell ref="B120:D120"/>
    <mergeCell ref="A122:H122"/>
    <mergeCell ref="B83:H83"/>
    <mergeCell ref="B87:H87"/>
    <mergeCell ref="B60:H60"/>
    <mergeCell ref="B64:H64"/>
    <mergeCell ref="B66:H66"/>
    <mergeCell ref="B68:H68"/>
    <mergeCell ref="A4:A5"/>
    <mergeCell ref="B4:B5"/>
    <mergeCell ref="C4:C5"/>
  </mergeCells>
  <printOptions horizontalCentered="1"/>
  <pageMargins left="0.23622047244094491" right="0.23622047244094491" top="0.55118110236220474" bottom="0.55118110236220474" header="0.51181102362204722" footer="0.31496062992125984"/>
  <pageSetup paperSize="9" scale="65" orientation="landscape" r:id="rId1"/>
  <headerFooter>
    <oddFooter>&amp;CPágina &amp;P de &amp;N</oddFooter>
  </headerFooter>
  <rowBreaks count="3" manualBreakCount="3">
    <brk id="29" max="9" man="1"/>
    <brk id="59" max="9" man="1"/>
    <brk id="8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1"/>
  <sheetViews>
    <sheetView topLeftCell="A61" zoomScaleNormal="100" workbookViewId="0">
      <selection activeCell="I25" sqref="I25"/>
    </sheetView>
  </sheetViews>
  <sheetFormatPr defaultColWidth="8.7109375" defaultRowHeight="15" x14ac:dyDescent="0.25"/>
  <cols>
    <col min="1" max="1" width="11.28515625" customWidth="1"/>
    <col min="2" max="2" width="10.85546875" customWidth="1"/>
    <col min="3" max="3" width="12.7109375" customWidth="1"/>
    <col min="4" max="4" width="10.5703125" customWidth="1"/>
    <col min="5" max="5" width="11.140625" customWidth="1"/>
    <col min="6" max="6" width="10.5703125" customWidth="1"/>
  </cols>
  <sheetData>
    <row r="1" spans="1:6" x14ac:dyDescent="0.25">
      <c r="A1" s="201" t="s">
        <v>368</v>
      </c>
      <c r="B1" s="201"/>
      <c r="C1" s="201"/>
      <c r="D1" s="201"/>
      <c r="E1" s="201"/>
      <c r="F1" s="201"/>
    </row>
    <row r="3" spans="1:6" x14ac:dyDescent="0.25">
      <c r="A3" s="202" t="s">
        <v>369</v>
      </c>
      <c r="B3" s="202"/>
      <c r="C3" s="202"/>
      <c r="D3" s="202"/>
      <c r="E3" s="202"/>
      <c r="F3" s="202"/>
    </row>
    <row r="4" spans="1:6" x14ac:dyDescent="0.25">
      <c r="A4" s="1" t="s">
        <v>370</v>
      </c>
      <c r="B4" s="2">
        <v>2</v>
      </c>
      <c r="C4" s="2">
        <v>0.6</v>
      </c>
      <c r="D4" s="2">
        <v>0.6</v>
      </c>
      <c r="E4" s="2">
        <v>0.5</v>
      </c>
      <c r="F4" s="3">
        <f t="shared" ref="F4:F16" si="0">B4*C4*D4*E4</f>
        <v>0.36</v>
      </c>
    </row>
    <row r="5" spans="1:6" x14ac:dyDescent="0.25">
      <c r="A5" s="1" t="s">
        <v>371</v>
      </c>
      <c r="B5" s="2">
        <v>10</v>
      </c>
      <c r="C5" s="2">
        <v>1.5</v>
      </c>
      <c r="D5" s="2">
        <v>0.6</v>
      </c>
      <c r="E5" s="2">
        <v>0.5</v>
      </c>
      <c r="F5" s="3">
        <f t="shared" si="0"/>
        <v>4.5</v>
      </c>
    </row>
    <row r="6" spans="1:6" ht="15" customHeight="1" x14ac:dyDescent="0.25">
      <c r="A6" s="199" t="s">
        <v>372</v>
      </c>
      <c r="B6" s="2">
        <v>2</v>
      </c>
      <c r="C6" s="2">
        <v>0.19</v>
      </c>
      <c r="D6" s="2">
        <v>0.19</v>
      </c>
      <c r="E6" s="2">
        <v>2.25</v>
      </c>
      <c r="F6" s="3">
        <f t="shared" si="0"/>
        <v>0.16245000000000001</v>
      </c>
    </row>
    <row r="7" spans="1:6" x14ac:dyDescent="0.25">
      <c r="A7" s="199"/>
      <c r="B7" s="2">
        <v>2</v>
      </c>
      <c r="C7" s="2">
        <v>0.19</v>
      </c>
      <c r="D7" s="2">
        <v>0.3</v>
      </c>
      <c r="E7" s="2">
        <v>3.2</v>
      </c>
      <c r="F7" s="3">
        <f t="shared" si="0"/>
        <v>0.36480000000000001</v>
      </c>
    </row>
    <row r="8" spans="1:6" ht="15" customHeight="1" x14ac:dyDescent="0.25">
      <c r="A8" s="199" t="s">
        <v>373</v>
      </c>
      <c r="B8" s="2">
        <v>4</v>
      </c>
      <c r="C8" s="2">
        <v>0.19</v>
      </c>
      <c r="D8" s="2">
        <v>0.19</v>
      </c>
      <c r="E8" s="2">
        <v>1.2</v>
      </c>
      <c r="F8" s="3">
        <f t="shared" si="0"/>
        <v>0.17327999999999999</v>
      </c>
    </row>
    <row r="9" spans="1:6" x14ac:dyDescent="0.25">
      <c r="A9" s="199"/>
      <c r="B9" s="2">
        <v>4</v>
      </c>
      <c r="C9" s="2">
        <v>0.19</v>
      </c>
      <c r="D9" s="2">
        <v>0.35</v>
      </c>
      <c r="E9" s="2">
        <v>2</v>
      </c>
      <c r="F9" s="3">
        <f t="shared" si="0"/>
        <v>0.53199999999999992</v>
      </c>
    </row>
    <row r="10" spans="1:6" ht="15" customHeight="1" x14ac:dyDescent="0.25">
      <c r="A10" s="199" t="s">
        <v>374</v>
      </c>
      <c r="B10" s="2">
        <v>2</v>
      </c>
      <c r="C10" s="2">
        <v>0.19</v>
      </c>
      <c r="D10" s="2">
        <v>0.19</v>
      </c>
      <c r="E10" s="2">
        <v>2.25</v>
      </c>
      <c r="F10" s="3">
        <f t="shared" si="0"/>
        <v>0.16245000000000001</v>
      </c>
    </row>
    <row r="11" spans="1:6" x14ac:dyDescent="0.25">
      <c r="A11" s="199"/>
      <c r="B11" s="2">
        <v>2</v>
      </c>
      <c r="C11" s="2">
        <v>0.19</v>
      </c>
      <c r="D11" s="2">
        <v>0.35</v>
      </c>
      <c r="E11" s="2">
        <v>3.2</v>
      </c>
      <c r="F11" s="3">
        <f t="shared" si="0"/>
        <v>0.42559999999999998</v>
      </c>
    </row>
    <row r="12" spans="1:6" ht="15" customHeight="1" x14ac:dyDescent="0.25">
      <c r="A12" s="199" t="s">
        <v>375</v>
      </c>
      <c r="B12" s="2">
        <v>1</v>
      </c>
      <c r="C12" s="2">
        <v>0.19</v>
      </c>
      <c r="D12" s="2">
        <v>0.19</v>
      </c>
      <c r="E12" s="2">
        <v>2.25</v>
      </c>
      <c r="F12" s="3">
        <f t="shared" si="0"/>
        <v>8.1225000000000006E-2</v>
      </c>
    </row>
    <row r="13" spans="1:6" x14ac:dyDescent="0.25">
      <c r="A13" s="199"/>
      <c r="B13" s="2">
        <v>1</v>
      </c>
      <c r="C13" s="2">
        <v>0.19</v>
      </c>
      <c r="D13" s="2">
        <v>0.3</v>
      </c>
      <c r="E13" s="2">
        <v>3.2</v>
      </c>
      <c r="F13" s="3">
        <f t="shared" si="0"/>
        <v>0.18240000000000001</v>
      </c>
    </row>
    <row r="14" spans="1:6" ht="15" customHeight="1" x14ac:dyDescent="0.25">
      <c r="A14" s="199" t="s">
        <v>376</v>
      </c>
      <c r="B14" s="2">
        <v>1</v>
      </c>
      <c r="C14" s="2">
        <v>0.19</v>
      </c>
      <c r="D14" s="2">
        <v>0.19</v>
      </c>
      <c r="E14" s="2">
        <f>1.2+2.25</f>
        <v>3.45</v>
      </c>
      <c r="F14" s="3">
        <f t="shared" si="0"/>
        <v>0.124545</v>
      </c>
    </row>
    <row r="15" spans="1:6" x14ac:dyDescent="0.25">
      <c r="A15" s="199"/>
      <c r="B15" s="2">
        <v>1</v>
      </c>
      <c r="C15" s="2">
        <v>0.19</v>
      </c>
      <c r="D15" s="2">
        <v>0.35</v>
      </c>
      <c r="E15" s="2">
        <v>2</v>
      </c>
      <c r="F15" s="3">
        <f t="shared" si="0"/>
        <v>0.13299999999999998</v>
      </c>
    </row>
    <row r="16" spans="1:6" x14ac:dyDescent="0.25">
      <c r="A16" s="4" t="s">
        <v>377</v>
      </c>
      <c r="B16" s="2">
        <v>2</v>
      </c>
      <c r="C16" s="2">
        <v>0.19</v>
      </c>
      <c r="D16" s="2">
        <v>0.19</v>
      </c>
      <c r="E16" s="2">
        <v>1.2</v>
      </c>
      <c r="F16" s="3">
        <f t="shared" si="0"/>
        <v>8.6639999999999995E-2</v>
      </c>
    </row>
    <row r="17" spans="1:6" x14ac:dyDescent="0.25">
      <c r="A17" s="200" t="s">
        <v>201</v>
      </c>
      <c r="B17" s="200"/>
      <c r="C17" s="200"/>
      <c r="D17" s="200"/>
      <c r="E17" s="200"/>
      <c r="F17" s="5">
        <f>SUM(F4:F16)</f>
        <v>7.2883900000000006</v>
      </c>
    </row>
    <row r="20" spans="1:6" x14ac:dyDescent="0.25">
      <c r="A20" s="201" t="s">
        <v>378</v>
      </c>
      <c r="B20" s="201"/>
      <c r="C20" s="201"/>
      <c r="D20" s="201"/>
      <c r="E20" s="201"/>
      <c r="F20" s="201"/>
    </row>
    <row r="22" spans="1:6" x14ac:dyDescent="0.25">
      <c r="A22" s="202" t="s">
        <v>379</v>
      </c>
      <c r="B22" s="202"/>
      <c r="C22" s="202"/>
      <c r="D22" s="202"/>
      <c r="E22" s="202"/>
      <c r="F22" s="202"/>
    </row>
    <row r="23" spans="1:6" x14ac:dyDescent="0.25">
      <c r="A23" s="1" t="s">
        <v>380</v>
      </c>
      <c r="B23" s="2">
        <v>0.19</v>
      </c>
      <c r="C23" s="2">
        <v>0.3</v>
      </c>
      <c r="D23" s="2">
        <v>4.5599999999999996</v>
      </c>
      <c r="E23" s="2">
        <v>1</v>
      </c>
      <c r="F23" s="3">
        <f>B23*C23*D23*E23</f>
        <v>0.25991999999999993</v>
      </c>
    </row>
    <row r="24" spans="1:6" x14ac:dyDescent="0.25">
      <c r="A24" s="1" t="s">
        <v>381</v>
      </c>
      <c r="B24" s="2">
        <v>0.19</v>
      </c>
      <c r="C24" s="2">
        <v>0.4</v>
      </c>
      <c r="D24" s="2">
        <v>4.5599999999999996</v>
      </c>
      <c r="E24" s="2">
        <v>1</v>
      </c>
      <c r="F24" s="3">
        <f>B24*C24*D24*E24</f>
        <v>0.34656000000000003</v>
      </c>
    </row>
    <row r="25" spans="1:6" x14ac:dyDescent="0.25">
      <c r="A25" s="4" t="s">
        <v>382</v>
      </c>
      <c r="B25" s="2">
        <v>0.19</v>
      </c>
      <c r="C25" s="2">
        <v>0.3</v>
      </c>
      <c r="D25" s="2">
        <v>4.5599999999999996</v>
      </c>
      <c r="E25" s="2">
        <v>1</v>
      </c>
      <c r="F25" s="3">
        <f>B25*C25*D25*E25</f>
        <v>0.25991999999999993</v>
      </c>
    </row>
    <row r="26" spans="1:6" x14ac:dyDescent="0.25">
      <c r="A26" s="4" t="s">
        <v>383</v>
      </c>
      <c r="B26" s="2">
        <v>0.19</v>
      </c>
      <c r="C26" s="2">
        <v>0.4</v>
      </c>
      <c r="D26" s="2">
        <f>2.2+2.2+2.2+2.2</f>
        <v>8.8000000000000007</v>
      </c>
      <c r="E26" s="2">
        <v>1</v>
      </c>
      <c r="F26" s="3">
        <f>B26*C26*D26*E26</f>
        <v>0.66880000000000017</v>
      </c>
    </row>
    <row r="27" spans="1:6" x14ac:dyDescent="0.25">
      <c r="A27" s="4" t="s">
        <v>384</v>
      </c>
      <c r="B27" s="2">
        <v>0.19</v>
      </c>
      <c r="C27" s="2">
        <v>0.3</v>
      </c>
      <c r="D27" s="2">
        <v>8.8000000000000007</v>
      </c>
      <c r="E27" s="2">
        <v>1</v>
      </c>
      <c r="F27" s="3">
        <f>B27*C27*D27*E27</f>
        <v>0.50160000000000005</v>
      </c>
    </row>
    <row r="28" spans="1:6" x14ac:dyDescent="0.25">
      <c r="A28" s="200" t="s">
        <v>201</v>
      </c>
      <c r="B28" s="200"/>
      <c r="C28" s="200"/>
      <c r="D28" s="200"/>
      <c r="E28" s="200"/>
      <c r="F28" s="5">
        <f>SUM(F23:F27)</f>
        <v>2.0368000000000004</v>
      </c>
    </row>
    <row r="31" spans="1:6" x14ac:dyDescent="0.25">
      <c r="A31" s="201" t="s">
        <v>385</v>
      </c>
      <c r="B31" s="201"/>
      <c r="C31" s="201"/>
      <c r="D31" s="201"/>
      <c r="E31" s="201"/>
      <c r="F31" s="201"/>
    </row>
    <row r="33" spans="1:6" x14ac:dyDescent="0.25">
      <c r="A33" s="202" t="s">
        <v>386</v>
      </c>
      <c r="B33" s="202"/>
      <c r="C33" s="202"/>
      <c r="D33" s="202"/>
      <c r="E33" s="202"/>
      <c r="F33" s="202"/>
    </row>
    <row r="34" spans="1:6" x14ac:dyDescent="0.25">
      <c r="A34" s="1" t="s">
        <v>380</v>
      </c>
      <c r="B34" s="2">
        <v>0.19</v>
      </c>
      <c r="C34" s="2">
        <v>0.3</v>
      </c>
      <c r="D34" s="2">
        <v>4.75</v>
      </c>
      <c r="E34" s="2">
        <v>1</v>
      </c>
      <c r="F34" s="3">
        <f>(C34+C34)*D34</f>
        <v>2.85</v>
      </c>
    </row>
    <row r="35" spans="1:6" x14ac:dyDescent="0.25">
      <c r="A35" s="1" t="s">
        <v>381</v>
      </c>
      <c r="B35" s="2">
        <v>0.19</v>
      </c>
      <c r="C35" s="2">
        <v>0.4</v>
      </c>
      <c r="D35" s="2">
        <v>4.75</v>
      </c>
      <c r="E35" s="2">
        <v>1</v>
      </c>
      <c r="F35" s="3">
        <f>(C35+C35)*D35</f>
        <v>3.8000000000000003</v>
      </c>
    </row>
    <row r="36" spans="1:6" x14ac:dyDescent="0.25">
      <c r="A36" s="4" t="s">
        <v>382</v>
      </c>
      <c r="B36" s="2">
        <v>0.19</v>
      </c>
      <c r="C36" s="2">
        <v>0.3</v>
      </c>
      <c r="D36" s="2">
        <v>4.75</v>
      </c>
      <c r="E36" s="2">
        <v>1</v>
      </c>
      <c r="F36" s="3">
        <f>(C36+C36)*D36</f>
        <v>2.85</v>
      </c>
    </row>
    <row r="37" spans="1:6" x14ac:dyDescent="0.25">
      <c r="A37" s="4" t="s">
        <v>383</v>
      </c>
      <c r="B37" s="2">
        <v>0.19</v>
      </c>
      <c r="C37" s="2">
        <v>0.4</v>
      </c>
      <c r="D37" s="2">
        <f>2.2+2.2+2.2+2.2</f>
        <v>8.8000000000000007</v>
      </c>
      <c r="E37" s="2">
        <v>1</v>
      </c>
      <c r="F37" s="3">
        <f>(C37+C37)*D37</f>
        <v>7.0400000000000009</v>
      </c>
    </row>
    <row r="38" spans="1:6" x14ac:dyDescent="0.25">
      <c r="A38" s="4" t="s">
        <v>384</v>
      </c>
      <c r="B38" s="2">
        <v>0.19</v>
      </c>
      <c r="C38" s="2">
        <v>0.3</v>
      </c>
      <c r="D38" s="2">
        <v>8.8000000000000007</v>
      </c>
      <c r="E38" s="2">
        <v>1</v>
      </c>
      <c r="F38" s="3">
        <f>(C38+C38)*D38</f>
        <v>5.28</v>
      </c>
    </row>
    <row r="39" spans="1:6" x14ac:dyDescent="0.25">
      <c r="A39" s="200" t="s">
        <v>201</v>
      </c>
      <c r="B39" s="200"/>
      <c r="C39" s="200"/>
      <c r="D39" s="200"/>
      <c r="E39" s="200"/>
      <c r="F39" s="5">
        <f>SUM(F34:F38)</f>
        <v>21.82</v>
      </c>
    </row>
    <row r="41" spans="1:6" x14ac:dyDescent="0.25">
      <c r="A41" s="201" t="s">
        <v>387</v>
      </c>
      <c r="B41" s="201"/>
      <c r="C41" s="201"/>
      <c r="D41" s="201"/>
      <c r="E41" s="201"/>
      <c r="F41" s="201"/>
    </row>
    <row r="43" spans="1:6" x14ac:dyDescent="0.25">
      <c r="A43" s="202" t="s">
        <v>388</v>
      </c>
      <c r="B43" s="202"/>
      <c r="C43" s="202"/>
      <c r="D43" s="202"/>
      <c r="E43" s="202"/>
      <c r="F43" s="202"/>
    </row>
    <row r="44" spans="1:6" x14ac:dyDescent="0.25">
      <c r="A44" s="1" t="s">
        <v>389</v>
      </c>
      <c r="B44" s="2">
        <v>0.19</v>
      </c>
      <c r="C44" s="2">
        <v>0.3</v>
      </c>
      <c r="D44" s="2">
        <f>2.295+2.455</f>
        <v>4.75</v>
      </c>
      <c r="E44" s="2">
        <v>1</v>
      </c>
      <c r="F44" s="3">
        <f t="shared" ref="F44:F55" si="1">(C44+C44)*D44</f>
        <v>2.85</v>
      </c>
    </row>
    <row r="45" spans="1:6" x14ac:dyDescent="0.25">
      <c r="A45" s="1" t="s">
        <v>390</v>
      </c>
      <c r="B45" s="2">
        <v>0.19</v>
      </c>
      <c r="C45" s="2">
        <v>0.3</v>
      </c>
      <c r="D45" s="2">
        <f>2.295+2.455</f>
        <v>4.75</v>
      </c>
      <c r="E45" s="2">
        <v>1</v>
      </c>
      <c r="F45" s="3">
        <f t="shared" si="1"/>
        <v>2.85</v>
      </c>
    </row>
    <row r="46" spans="1:6" x14ac:dyDescent="0.25">
      <c r="A46" s="4" t="s">
        <v>391</v>
      </c>
      <c r="B46" s="2">
        <v>0.19</v>
      </c>
      <c r="C46" s="2">
        <v>0.3</v>
      </c>
      <c r="D46" s="2">
        <v>8.8000000000000007</v>
      </c>
      <c r="E46" s="2">
        <v>1</v>
      </c>
      <c r="F46" s="3">
        <f t="shared" si="1"/>
        <v>5.28</v>
      </c>
    </row>
    <row r="47" spans="1:6" x14ac:dyDescent="0.25">
      <c r="A47" s="4" t="s">
        <v>392</v>
      </c>
      <c r="B47" s="2">
        <v>0.19</v>
      </c>
      <c r="C47" s="2">
        <v>0.3</v>
      </c>
      <c r="D47" s="2">
        <v>4.75</v>
      </c>
      <c r="E47" s="2">
        <v>1</v>
      </c>
      <c r="F47" s="3">
        <f t="shared" si="1"/>
        <v>2.85</v>
      </c>
    </row>
    <row r="48" spans="1:6" x14ac:dyDescent="0.25">
      <c r="A48" s="4" t="s">
        <v>393</v>
      </c>
      <c r="B48" s="2">
        <v>0.19</v>
      </c>
      <c r="C48" s="2">
        <v>0.3</v>
      </c>
      <c r="D48" s="2">
        <v>4.75</v>
      </c>
      <c r="E48" s="2">
        <v>1</v>
      </c>
      <c r="F48" s="3">
        <f t="shared" si="1"/>
        <v>2.85</v>
      </c>
    </row>
    <row r="49" spans="1:6" x14ac:dyDescent="0.25">
      <c r="A49" s="6" t="s">
        <v>394</v>
      </c>
      <c r="B49" s="7">
        <v>0.19</v>
      </c>
      <c r="C49" s="7">
        <v>0.3</v>
      </c>
      <c r="D49" s="7">
        <v>8.8000000000000007</v>
      </c>
      <c r="E49" s="7">
        <v>1</v>
      </c>
      <c r="F49" s="3">
        <f t="shared" si="1"/>
        <v>5.28</v>
      </c>
    </row>
    <row r="50" spans="1:6" x14ac:dyDescent="0.25">
      <c r="A50" s="6" t="s">
        <v>395</v>
      </c>
      <c r="B50" s="7">
        <v>0.19</v>
      </c>
      <c r="C50" s="7">
        <v>0.4</v>
      </c>
      <c r="D50" s="7">
        <v>6.34</v>
      </c>
      <c r="E50" s="7">
        <v>1</v>
      </c>
      <c r="F50" s="3">
        <f t="shared" si="1"/>
        <v>5.0720000000000001</v>
      </c>
    </row>
    <row r="51" spans="1:6" x14ac:dyDescent="0.25">
      <c r="A51" s="6" t="s">
        <v>396</v>
      </c>
      <c r="B51" s="7">
        <v>0.19</v>
      </c>
      <c r="C51" s="7">
        <v>0.3</v>
      </c>
      <c r="D51" s="7">
        <f>6.34+1.5</f>
        <v>7.84</v>
      </c>
      <c r="E51" s="7">
        <v>1</v>
      </c>
      <c r="F51" s="3">
        <f t="shared" si="1"/>
        <v>4.7039999999999997</v>
      </c>
    </row>
    <row r="52" spans="1:6" x14ac:dyDescent="0.25">
      <c r="A52" s="6" t="s">
        <v>397</v>
      </c>
      <c r="B52" s="7">
        <v>0.19</v>
      </c>
      <c r="C52" s="7">
        <v>0.3</v>
      </c>
      <c r="D52" s="7">
        <v>6.34</v>
      </c>
      <c r="E52" s="7">
        <v>1</v>
      </c>
      <c r="F52" s="3">
        <f t="shared" si="1"/>
        <v>3.8039999999999998</v>
      </c>
    </row>
    <row r="53" spans="1:6" x14ac:dyDescent="0.25">
      <c r="A53" s="6" t="s">
        <v>398</v>
      </c>
      <c r="B53" s="7">
        <v>0.19</v>
      </c>
      <c r="C53" s="7">
        <v>0.5</v>
      </c>
      <c r="D53" s="7">
        <v>10.39</v>
      </c>
      <c r="E53" s="7">
        <v>1</v>
      </c>
      <c r="F53" s="3">
        <f t="shared" si="1"/>
        <v>10.39</v>
      </c>
    </row>
    <row r="54" spans="1:6" x14ac:dyDescent="0.25">
      <c r="A54" s="6" t="s">
        <v>399</v>
      </c>
      <c r="B54" s="7">
        <v>0.19</v>
      </c>
      <c r="C54" s="7">
        <v>0.4</v>
      </c>
      <c r="D54" s="7">
        <v>7.9</v>
      </c>
      <c r="E54" s="7">
        <v>1</v>
      </c>
      <c r="F54" s="3">
        <f t="shared" si="1"/>
        <v>6.32</v>
      </c>
    </row>
    <row r="55" spans="1:6" x14ac:dyDescent="0.25">
      <c r="A55" s="6" t="s">
        <v>400</v>
      </c>
      <c r="B55" s="7">
        <v>0.19</v>
      </c>
      <c r="C55" s="7">
        <v>0.3</v>
      </c>
      <c r="D55" s="7">
        <v>6</v>
      </c>
      <c r="E55" s="7">
        <v>1</v>
      </c>
      <c r="F55" s="3">
        <f t="shared" si="1"/>
        <v>3.5999999999999996</v>
      </c>
    </row>
    <row r="56" spans="1:6" x14ac:dyDescent="0.25">
      <c r="A56" s="200" t="s">
        <v>201</v>
      </c>
      <c r="B56" s="200"/>
      <c r="C56" s="200"/>
      <c r="D56" s="200"/>
      <c r="E56" s="200"/>
      <c r="F56" s="5">
        <f>SUM(F44:F55)</f>
        <v>55.85</v>
      </c>
    </row>
    <row r="59" spans="1:6" x14ac:dyDescent="0.25">
      <c r="A59" s="201" t="s">
        <v>387</v>
      </c>
      <c r="B59" s="201"/>
      <c r="C59" s="201"/>
      <c r="D59" s="201"/>
      <c r="E59" s="201"/>
      <c r="F59" s="201"/>
    </row>
    <row r="61" spans="1:6" x14ac:dyDescent="0.25">
      <c r="A61" s="202" t="s">
        <v>401</v>
      </c>
      <c r="B61" s="202"/>
      <c r="C61" s="202"/>
      <c r="D61" s="202"/>
      <c r="E61" s="202"/>
      <c r="F61" s="202"/>
    </row>
    <row r="62" spans="1:6" x14ac:dyDescent="0.25">
      <c r="A62" s="1" t="s">
        <v>389</v>
      </c>
      <c r="B62" s="2">
        <v>0.19</v>
      </c>
      <c r="C62" s="2">
        <v>0.3</v>
      </c>
      <c r="D62" s="2">
        <f>2.295+2.455</f>
        <v>4.75</v>
      </c>
      <c r="E62" s="2">
        <v>1</v>
      </c>
      <c r="F62" s="3">
        <f t="shared" ref="F62:F73" si="2">(C62+C62)*D62</f>
        <v>2.85</v>
      </c>
    </row>
    <row r="63" spans="1:6" x14ac:dyDescent="0.25">
      <c r="A63" s="1" t="s">
        <v>390</v>
      </c>
      <c r="B63" s="2">
        <v>0.19</v>
      </c>
      <c r="C63" s="2">
        <v>0.3</v>
      </c>
      <c r="D63" s="2">
        <f>2.295+2.455</f>
        <v>4.75</v>
      </c>
      <c r="E63" s="2">
        <v>1</v>
      </c>
      <c r="F63" s="3">
        <f t="shared" si="2"/>
        <v>2.85</v>
      </c>
    </row>
    <row r="64" spans="1:6" x14ac:dyDescent="0.25">
      <c r="A64" s="4" t="s">
        <v>391</v>
      </c>
      <c r="B64" s="2">
        <v>0.19</v>
      </c>
      <c r="C64" s="2">
        <v>0.3</v>
      </c>
      <c r="D64" s="2">
        <v>8.8000000000000007</v>
      </c>
      <c r="E64" s="2">
        <v>1</v>
      </c>
      <c r="F64" s="3">
        <f t="shared" si="2"/>
        <v>5.28</v>
      </c>
    </row>
    <row r="65" spans="1:6" x14ac:dyDescent="0.25">
      <c r="A65" s="4" t="s">
        <v>392</v>
      </c>
      <c r="B65" s="2">
        <v>0.19</v>
      </c>
      <c r="C65" s="2">
        <v>0.3</v>
      </c>
      <c r="D65" s="2">
        <v>4.75</v>
      </c>
      <c r="E65" s="2">
        <v>1</v>
      </c>
      <c r="F65" s="3">
        <f t="shared" si="2"/>
        <v>2.85</v>
      </c>
    </row>
    <row r="66" spans="1:6" x14ac:dyDescent="0.25">
      <c r="A66" s="4" t="s">
        <v>393</v>
      </c>
      <c r="B66" s="2">
        <v>0.19</v>
      </c>
      <c r="C66" s="2">
        <v>0.3</v>
      </c>
      <c r="D66" s="2">
        <v>4.75</v>
      </c>
      <c r="E66" s="2">
        <v>1</v>
      </c>
      <c r="F66" s="3">
        <f t="shared" si="2"/>
        <v>2.85</v>
      </c>
    </row>
    <row r="67" spans="1:6" x14ac:dyDescent="0.25">
      <c r="A67" s="6" t="s">
        <v>394</v>
      </c>
      <c r="B67" s="7">
        <v>0.19</v>
      </c>
      <c r="C67" s="7">
        <v>0.3</v>
      </c>
      <c r="D67" s="7">
        <v>8.8000000000000007</v>
      </c>
      <c r="E67" s="7">
        <v>1</v>
      </c>
      <c r="F67" s="3">
        <f t="shared" si="2"/>
        <v>5.28</v>
      </c>
    </row>
    <row r="68" spans="1:6" x14ac:dyDescent="0.25">
      <c r="A68" s="6" t="s">
        <v>395</v>
      </c>
      <c r="B68" s="7">
        <v>0.19</v>
      </c>
      <c r="C68" s="7">
        <v>0.4</v>
      </c>
      <c r="D68" s="7">
        <v>6.34</v>
      </c>
      <c r="E68" s="7">
        <v>1</v>
      </c>
      <c r="F68" s="3">
        <f t="shared" si="2"/>
        <v>5.0720000000000001</v>
      </c>
    </row>
    <row r="69" spans="1:6" x14ac:dyDescent="0.25">
      <c r="A69" s="6" t="s">
        <v>396</v>
      </c>
      <c r="B69" s="7">
        <v>0.19</v>
      </c>
      <c r="C69" s="7">
        <v>0.3</v>
      </c>
      <c r="D69" s="7">
        <f>6.34+1.5</f>
        <v>7.84</v>
      </c>
      <c r="E69" s="7">
        <v>1</v>
      </c>
      <c r="F69" s="3">
        <f t="shared" si="2"/>
        <v>4.7039999999999997</v>
      </c>
    </row>
    <row r="70" spans="1:6" x14ac:dyDescent="0.25">
      <c r="A70" s="6" t="s">
        <v>397</v>
      </c>
      <c r="B70" s="7">
        <v>0.19</v>
      </c>
      <c r="C70" s="7">
        <v>0.3</v>
      </c>
      <c r="D70" s="7">
        <v>6.34</v>
      </c>
      <c r="E70" s="7">
        <v>1</v>
      </c>
      <c r="F70" s="3">
        <f t="shared" si="2"/>
        <v>3.8039999999999998</v>
      </c>
    </row>
    <row r="71" spans="1:6" x14ac:dyDescent="0.25">
      <c r="A71" s="6" t="s">
        <v>398</v>
      </c>
      <c r="B71" s="7">
        <v>0.19</v>
      </c>
      <c r="C71" s="7">
        <v>0.5</v>
      </c>
      <c r="D71" s="7">
        <v>10.39</v>
      </c>
      <c r="E71" s="7">
        <v>1</v>
      </c>
      <c r="F71" s="3">
        <f t="shared" si="2"/>
        <v>10.39</v>
      </c>
    </row>
    <row r="72" spans="1:6" x14ac:dyDescent="0.25">
      <c r="A72" s="6" t="s">
        <v>399</v>
      </c>
      <c r="B72" s="7">
        <v>0.19</v>
      </c>
      <c r="C72" s="7">
        <v>0.4</v>
      </c>
      <c r="D72" s="7">
        <v>7.9</v>
      </c>
      <c r="E72" s="7">
        <v>1</v>
      </c>
      <c r="F72" s="3">
        <f t="shared" si="2"/>
        <v>6.32</v>
      </c>
    </row>
    <row r="73" spans="1:6" x14ac:dyDescent="0.25">
      <c r="A73" s="6" t="s">
        <v>400</v>
      </c>
      <c r="B73" s="7">
        <v>0.19</v>
      </c>
      <c r="C73" s="7">
        <v>0.3</v>
      </c>
      <c r="D73" s="7">
        <v>6</v>
      </c>
      <c r="E73" s="7">
        <v>1</v>
      </c>
      <c r="F73" s="3">
        <f t="shared" si="2"/>
        <v>3.5999999999999996</v>
      </c>
    </row>
    <row r="74" spans="1:6" x14ac:dyDescent="0.25">
      <c r="A74" s="200" t="s">
        <v>201</v>
      </c>
      <c r="B74" s="200"/>
      <c r="C74" s="200"/>
      <c r="D74" s="200"/>
      <c r="E74" s="200"/>
      <c r="F74" s="5">
        <f>SUM(F62:F73)</f>
        <v>55.85</v>
      </c>
    </row>
    <row r="77" spans="1:6" x14ac:dyDescent="0.25">
      <c r="A77" s="201" t="s">
        <v>402</v>
      </c>
      <c r="B77" s="201"/>
      <c r="C77" s="201"/>
      <c r="D77" s="201"/>
      <c r="E77" s="201"/>
      <c r="F77" s="201"/>
    </row>
    <row r="79" spans="1:6" x14ac:dyDescent="0.25">
      <c r="A79" s="202" t="s">
        <v>403</v>
      </c>
      <c r="B79" s="202"/>
      <c r="C79" s="202"/>
      <c r="D79" s="202"/>
      <c r="E79" s="202"/>
      <c r="F79" s="202"/>
    </row>
    <row r="80" spans="1:6" ht="15" customHeight="1" x14ac:dyDescent="0.25">
      <c r="A80" s="199" t="s">
        <v>372</v>
      </c>
      <c r="B80" s="2">
        <v>2</v>
      </c>
      <c r="C80" s="2">
        <v>0.19</v>
      </c>
      <c r="D80" s="2">
        <v>0.19</v>
      </c>
      <c r="E80" s="2">
        <v>2.25</v>
      </c>
      <c r="F80" s="3">
        <f t="shared" ref="F80:F90" si="3">B80*(C80+C80+D80+D80)*E80</f>
        <v>3.42</v>
      </c>
    </row>
    <row r="81" spans="1:6" x14ac:dyDescent="0.25">
      <c r="A81" s="199"/>
      <c r="B81" s="2">
        <v>2</v>
      </c>
      <c r="C81" s="2">
        <v>0.19</v>
      </c>
      <c r="D81" s="2">
        <v>0.3</v>
      </c>
      <c r="E81" s="2">
        <v>3.2</v>
      </c>
      <c r="F81" s="3">
        <f t="shared" si="3"/>
        <v>6.2720000000000002</v>
      </c>
    </row>
    <row r="82" spans="1:6" ht="15" customHeight="1" x14ac:dyDescent="0.25">
      <c r="A82" s="199" t="s">
        <v>373</v>
      </c>
      <c r="B82" s="2">
        <v>4</v>
      </c>
      <c r="C82" s="2">
        <v>0.19</v>
      </c>
      <c r="D82" s="2">
        <v>0.19</v>
      </c>
      <c r="E82" s="2">
        <v>1.2</v>
      </c>
      <c r="F82" s="3">
        <f t="shared" si="3"/>
        <v>3.6479999999999997</v>
      </c>
    </row>
    <row r="83" spans="1:6" x14ac:dyDescent="0.25">
      <c r="A83" s="199"/>
      <c r="B83" s="2">
        <v>4</v>
      </c>
      <c r="C83" s="2">
        <v>0.19</v>
      </c>
      <c r="D83" s="2">
        <v>0.35</v>
      </c>
      <c r="E83" s="2">
        <v>2</v>
      </c>
      <c r="F83" s="3">
        <f t="shared" si="3"/>
        <v>8.64</v>
      </c>
    </row>
    <row r="84" spans="1:6" ht="15" customHeight="1" x14ac:dyDescent="0.25">
      <c r="A84" s="199" t="s">
        <v>374</v>
      </c>
      <c r="B84" s="2">
        <v>2</v>
      </c>
      <c r="C84" s="2">
        <v>0.19</v>
      </c>
      <c r="D84" s="2">
        <v>0.19</v>
      </c>
      <c r="E84" s="2">
        <v>2.25</v>
      </c>
      <c r="F84" s="3">
        <f t="shared" si="3"/>
        <v>3.42</v>
      </c>
    </row>
    <row r="85" spans="1:6" x14ac:dyDescent="0.25">
      <c r="A85" s="199"/>
      <c r="B85" s="2">
        <v>2</v>
      </c>
      <c r="C85" s="2">
        <v>0.19</v>
      </c>
      <c r="D85" s="2">
        <v>0.35</v>
      </c>
      <c r="E85" s="2">
        <v>3.2</v>
      </c>
      <c r="F85" s="3">
        <f t="shared" si="3"/>
        <v>6.9120000000000008</v>
      </c>
    </row>
    <row r="86" spans="1:6" ht="15" customHeight="1" x14ac:dyDescent="0.25">
      <c r="A86" s="199" t="s">
        <v>375</v>
      </c>
      <c r="B86" s="2">
        <v>1</v>
      </c>
      <c r="C86" s="2">
        <v>0.19</v>
      </c>
      <c r="D86" s="2">
        <v>0.19</v>
      </c>
      <c r="E86" s="2">
        <v>2.25</v>
      </c>
      <c r="F86" s="3">
        <f t="shared" si="3"/>
        <v>1.71</v>
      </c>
    </row>
    <row r="87" spans="1:6" x14ac:dyDescent="0.25">
      <c r="A87" s="199"/>
      <c r="B87" s="2">
        <v>1</v>
      </c>
      <c r="C87" s="2">
        <v>0.19</v>
      </c>
      <c r="D87" s="2">
        <v>0.3</v>
      </c>
      <c r="E87" s="2">
        <v>3.2</v>
      </c>
      <c r="F87" s="3">
        <f t="shared" si="3"/>
        <v>3.1360000000000001</v>
      </c>
    </row>
    <row r="88" spans="1:6" ht="15" customHeight="1" x14ac:dyDescent="0.25">
      <c r="A88" s="199" t="s">
        <v>376</v>
      </c>
      <c r="B88" s="2">
        <v>1</v>
      </c>
      <c r="C88" s="2">
        <v>0.19</v>
      </c>
      <c r="D88" s="2">
        <v>0.19</v>
      </c>
      <c r="E88" s="2">
        <f>1.2+2.25</f>
        <v>3.45</v>
      </c>
      <c r="F88" s="3">
        <f t="shared" si="3"/>
        <v>2.6220000000000003</v>
      </c>
    </row>
    <row r="89" spans="1:6" x14ac:dyDescent="0.25">
      <c r="A89" s="199"/>
      <c r="B89" s="2">
        <v>1</v>
      </c>
      <c r="C89" s="2">
        <v>0.19</v>
      </c>
      <c r="D89" s="2">
        <v>0.35</v>
      </c>
      <c r="E89" s="2">
        <v>2</v>
      </c>
      <c r="F89" s="3">
        <f t="shared" si="3"/>
        <v>2.16</v>
      </c>
    </row>
    <row r="90" spans="1:6" x14ac:dyDescent="0.25">
      <c r="A90" s="4" t="s">
        <v>377</v>
      </c>
      <c r="B90" s="2">
        <v>2</v>
      </c>
      <c r="C90" s="2">
        <v>0.19</v>
      </c>
      <c r="D90" s="2">
        <v>0.19</v>
      </c>
      <c r="E90" s="2">
        <v>1.2</v>
      </c>
      <c r="F90" s="3">
        <f t="shared" si="3"/>
        <v>1.8239999999999998</v>
      </c>
    </row>
    <row r="91" spans="1:6" x14ac:dyDescent="0.25">
      <c r="A91" s="200" t="s">
        <v>201</v>
      </c>
      <c r="B91" s="200"/>
      <c r="C91" s="200"/>
      <c r="D91" s="200"/>
      <c r="E91" s="200"/>
      <c r="F91" s="5">
        <f>SUM(F80:F90)</f>
        <v>43.763999999999996</v>
      </c>
    </row>
  </sheetData>
  <mergeCells count="28">
    <mergeCell ref="A1:F1"/>
    <mergeCell ref="A3:F3"/>
    <mergeCell ref="A6:A7"/>
    <mergeCell ref="A8:A9"/>
    <mergeCell ref="A10:A11"/>
    <mergeCell ref="A12:A13"/>
    <mergeCell ref="A14:A15"/>
    <mergeCell ref="A17:E17"/>
    <mergeCell ref="A20:F20"/>
    <mergeCell ref="A22:F22"/>
    <mergeCell ref="A28:E28"/>
    <mergeCell ref="A31:F31"/>
    <mergeCell ref="A33:F33"/>
    <mergeCell ref="A39:E39"/>
    <mergeCell ref="A41:F41"/>
    <mergeCell ref="A43:F43"/>
    <mergeCell ref="A56:E56"/>
    <mergeCell ref="A59:F59"/>
    <mergeCell ref="A61:F61"/>
    <mergeCell ref="A74:E74"/>
    <mergeCell ref="A86:A87"/>
    <mergeCell ref="A88:A89"/>
    <mergeCell ref="A91:E91"/>
    <mergeCell ref="A77:F77"/>
    <mergeCell ref="A79:F79"/>
    <mergeCell ref="A80:A81"/>
    <mergeCell ref="A82:A83"/>
    <mergeCell ref="A84:A85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5"/>
  <sheetViews>
    <sheetView topLeftCell="A10" zoomScaleNormal="100" workbookViewId="0">
      <selection activeCell="Q5" sqref="Q5"/>
    </sheetView>
  </sheetViews>
  <sheetFormatPr defaultColWidth="9.140625" defaultRowHeight="15" x14ac:dyDescent="0.25"/>
  <cols>
    <col min="1" max="1" width="1.7109375" style="8" customWidth="1"/>
    <col min="2" max="11" width="9.140625" style="8"/>
    <col min="12" max="12" width="10.7109375" style="8" customWidth="1"/>
    <col min="13" max="1024" width="9.140625" style="8"/>
  </cols>
  <sheetData>
    <row r="1" spans="2:12" ht="30" customHeight="1" x14ac:dyDescent="0.25">
      <c r="B1" s="205" t="e">
        <f>ORÇAMENTO!#REF!</f>
        <v>#REF!</v>
      </c>
      <c r="C1" s="205"/>
      <c r="D1" s="206" t="s">
        <v>1</v>
      </c>
      <c r="E1" s="206"/>
      <c r="F1" s="206"/>
      <c r="G1" s="206"/>
      <c r="H1" s="206"/>
      <c r="I1" s="206"/>
      <c r="J1" s="206"/>
      <c r="K1" s="206"/>
      <c r="L1" s="206"/>
    </row>
    <row r="2" spans="2:12" ht="30" customHeight="1" x14ac:dyDescent="0.25">
      <c r="B2" s="205"/>
      <c r="C2" s="205"/>
      <c r="D2" s="207" t="s">
        <v>2</v>
      </c>
      <c r="E2" s="207"/>
      <c r="F2" s="207"/>
      <c r="G2" s="207"/>
      <c r="H2" s="207"/>
      <c r="I2" s="207"/>
      <c r="J2" s="207"/>
      <c r="K2" s="207"/>
      <c r="L2" s="207"/>
    </row>
    <row r="3" spans="2:12" ht="30" customHeight="1" x14ac:dyDescent="0.25">
      <c r="B3" s="205"/>
      <c r="C3" s="205"/>
      <c r="D3" s="208" t="s">
        <v>404</v>
      </c>
      <c r="E3" s="208"/>
      <c r="F3" s="208"/>
      <c r="G3" s="208"/>
      <c r="H3" s="208"/>
      <c r="I3" s="208"/>
      <c r="J3" s="208"/>
      <c r="K3" s="208"/>
      <c r="L3" s="208"/>
    </row>
    <row r="39" spans="2:12" ht="15" customHeight="1" x14ac:dyDescent="0.25">
      <c r="B39" s="203" t="s">
        <v>405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2:12" x14ac:dyDescent="0.25">
      <c r="B40" s="9"/>
      <c r="C40" s="10"/>
      <c r="D40" s="11"/>
      <c r="E40" s="12"/>
      <c r="F40" s="13"/>
    </row>
    <row r="41" spans="2:12" x14ac:dyDescent="0.25">
      <c r="B41" s="9"/>
      <c r="C41" s="10"/>
      <c r="D41" s="11"/>
      <c r="E41" s="12"/>
      <c r="F41" s="11"/>
    </row>
    <row r="42" spans="2:12" x14ac:dyDescent="0.25">
      <c r="B42" s="9"/>
      <c r="C42" s="10"/>
      <c r="D42" s="11"/>
      <c r="E42" s="12"/>
      <c r="F42" s="11"/>
    </row>
    <row r="43" spans="2:12" ht="15" customHeight="1" x14ac:dyDescent="0.25">
      <c r="B43" s="203" t="s">
        <v>365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2:12" x14ac:dyDescent="0.25">
      <c r="B44" s="204" t="s">
        <v>366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</row>
    <row r="45" spans="2:12" ht="15" customHeight="1" x14ac:dyDescent="0.25">
      <c r="B45" s="203" t="s">
        <v>367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</sheetData>
  <mergeCells count="8">
    <mergeCell ref="B43:L43"/>
    <mergeCell ref="B44:L44"/>
    <mergeCell ref="B45:L45"/>
    <mergeCell ref="B1:C3"/>
    <mergeCell ref="D1:L1"/>
    <mergeCell ref="D2:L2"/>
    <mergeCell ref="D3:L3"/>
    <mergeCell ref="B39:L39"/>
  </mergeCells>
  <pageMargins left="0.51180555555555596" right="0.51180555555555596" top="0.78749999999999998" bottom="0.78749999999999998" header="0.511811023622047" footer="0.511811023622047"/>
  <pageSetup paperSize="9" scale="8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1"/>
  <sheetViews>
    <sheetView topLeftCell="A22" zoomScaleNormal="100" workbookViewId="0">
      <selection activeCell="C60" sqref="C60"/>
    </sheetView>
  </sheetViews>
  <sheetFormatPr defaultColWidth="8.7109375" defaultRowHeight="15" x14ac:dyDescent="0.25"/>
  <cols>
    <col min="1" max="1" width="14.140625" customWidth="1"/>
    <col min="2" max="2" width="55.42578125" customWidth="1"/>
    <col min="3" max="3" width="16.42578125" customWidth="1"/>
    <col min="4" max="4" width="13.140625" customWidth="1"/>
    <col min="5" max="5" width="13.42578125" customWidth="1"/>
    <col min="6" max="6" width="13" customWidth="1"/>
    <col min="7" max="7" width="13.7109375" customWidth="1"/>
    <col min="8" max="8" width="14.42578125" customWidth="1"/>
    <col min="9" max="9" width="14" customWidth="1"/>
  </cols>
  <sheetData>
    <row r="1" spans="1:9" ht="27" customHeight="1" x14ac:dyDescent="0.25">
      <c r="A1" s="219"/>
      <c r="B1" s="220" t="str">
        <f>ORÇAMENTO!D1</f>
        <v>PLANILHA ORÇAMENTÁRIA
RESERVA TÉCNICA DE INCÊNDIO - RTI</v>
      </c>
      <c r="C1" s="220"/>
      <c r="D1" s="220"/>
      <c r="E1" s="220"/>
      <c r="F1" s="220"/>
      <c r="G1" s="220"/>
      <c r="H1" s="220"/>
      <c r="I1" s="220"/>
    </row>
    <row r="2" spans="1:9" ht="24.75" customHeight="1" x14ac:dyDescent="0.25">
      <c r="A2" s="219"/>
      <c r="B2" s="221" t="s">
        <v>406</v>
      </c>
      <c r="C2" s="221"/>
      <c r="D2" s="221"/>
      <c r="E2" s="221"/>
      <c r="F2" s="221"/>
      <c r="G2" s="221"/>
      <c r="H2" s="221"/>
      <c r="I2" s="221"/>
    </row>
    <row r="3" spans="1:9" ht="33.75" customHeight="1" x14ac:dyDescent="0.25">
      <c r="A3" s="219"/>
      <c r="B3" s="222" t="e">
        <f>ORÇAMENTO!#REF!</f>
        <v>#REF!</v>
      </c>
      <c r="C3" s="222"/>
      <c r="D3" s="222"/>
      <c r="E3" s="222"/>
      <c r="F3" s="222"/>
      <c r="G3" s="222"/>
      <c r="H3" s="222"/>
      <c r="I3" s="222"/>
    </row>
    <row r="4" spans="1:9" ht="15.75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ht="36" customHeight="1" x14ac:dyDescent="0.25">
      <c r="A5" s="223" t="s">
        <v>6</v>
      </c>
      <c r="B5" s="224" t="s">
        <v>407</v>
      </c>
      <c r="C5" s="15" t="s">
        <v>408</v>
      </c>
      <c r="D5" s="15" t="s">
        <v>409</v>
      </c>
      <c r="E5" s="15" t="s">
        <v>410</v>
      </c>
      <c r="F5" s="15" t="s">
        <v>411</v>
      </c>
      <c r="G5" s="15" t="s">
        <v>412</v>
      </c>
      <c r="H5" s="15" t="s">
        <v>413</v>
      </c>
      <c r="I5" s="16" t="s">
        <v>414</v>
      </c>
    </row>
    <row r="6" spans="1:9" ht="30.75" customHeight="1" x14ac:dyDescent="0.25">
      <c r="A6" s="223"/>
      <c r="B6" s="224"/>
      <c r="C6" s="17" t="s">
        <v>415</v>
      </c>
      <c r="D6" s="18" t="s">
        <v>416</v>
      </c>
      <c r="E6" s="18" t="s">
        <v>416</v>
      </c>
      <c r="F6" s="18" t="s">
        <v>416</v>
      </c>
      <c r="G6" s="18" t="s">
        <v>416</v>
      </c>
      <c r="H6" s="18" t="s">
        <v>416</v>
      </c>
      <c r="I6" s="19" t="s">
        <v>416</v>
      </c>
    </row>
    <row r="7" spans="1:9" ht="26.25" customHeight="1" x14ac:dyDescent="0.25">
      <c r="A7" s="215">
        <v>1</v>
      </c>
      <c r="B7" s="216" t="str">
        <f>ORÇAMENTO!B6</f>
        <v>SERVIÇOS PRELIMINARES</v>
      </c>
      <c r="C7" s="20" t="e">
        <f>C9/$C$59</f>
        <v>#DIV/0!</v>
      </c>
      <c r="D7" s="21"/>
      <c r="E7" s="21"/>
      <c r="F7" s="21"/>
      <c r="G7" s="21"/>
      <c r="H7" s="21"/>
      <c r="I7" s="22"/>
    </row>
    <row r="8" spans="1:9" ht="16.5" customHeight="1" x14ac:dyDescent="0.25">
      <c r="A8" s="215"/>
      <c r="B8" s="216"/>
      <c r="C8" s="23"/>
      <c r="D8" s="24"/>
      <c r="E8" s="24"/>
      <c r="F8" s="24"/>
      <c r="G8" s="24"/>
      <c r="H8" s="24"/>
      <c r="I8" s="25"/>
    </row>
    <row r="9" spans="1:9" ht="15.75" customHeight="1" x14ac:dyDescent="0.25">
      <c r="A9" s="215"/>
      <c r="B9" s="216"/>
      <c r="C9" s="23">
        <f>ORÇAMENTO!I6</f>
        <v>0</v>
      </c>
      <c r="D9" s="24">
        <f t="shared" ref="D9:I9" si="0">D7*$C9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</row>
    <row r="10" spans="1:9" ht="15.75" customHeight="1" x14ac:dyDescent="0.25">
      <c r="A10" s="217">
        <v>2</v>
      </c>
      <c r="B10" s="218" t="str">
        <f>ORÇAMENTO!B15</f>
        <v>ESCAVAÇÕES</v>
      </c>
      <c r="C10" s="26" t="e">
        <f>C12/$C$59</f>
        <v>#DIV/0!</v>
      </c>
      <c r="D10" s="27"/>
      <c r="E10" s="27"/>
      <c r="F10" s="27"/>
      <c r="G10" s="27"/>
      <c r="H10" s="27"/>
      <c r="I10" s="28"/>
    </row>
    <row r="11" spans="1:9" ht="15.75" customHeight="1" x14ac:dyDescent="0.25">
      <c r="A11" s="217"/>
      <c r="B11" s="218"/>
      <c r="C11" s="23"/>
      <c r="D11" s="24"/>
      <c r="E11" s="24"/>
      <c r="F11" s="24"/>
      <c r="G11" s="24"/>
      <c r="H11" s="24"/>
      <c r="I11" s="25"/>
    </row>
    <row r="12" spans="1:9" ht="15.75" customHeight="1" x14ac:dyDescent="0.25">
      <c r="A12" s="217"/>
      <c r="B12" s="218"/>
      <c r="C12" s="23">
        <f>ORÇAMENTO!I15</f>
        <v>0</v>
      </c>
      <c r="D12" s="24">
        <f t="shared" ref="D12:I12" si="1">D10*$C12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5">
        <f t="shared" si="1"/>
        <v>0</v>
      </c>
    </row>
    <row r="13" spans="1:9" ht="15.75" customHeight="1" x14ac:dyDescent="0.25">
      <c r="A13" s="217">
        <v>3</v>
      </c>
      <c r="B13" s="218" t="str">
        <f>ORÇAMENTO!B20</f>
        <v>DEMOLIÇÕES SEM REAPROVEITAMENTO</v>
      </c>
      <c r="C13" s="26" t="e">
        <f>C15/$C$59</f>
        <v>#DIV/0!</v>
      </c>
      <c r="D13" s="27"/>
      <c r="E13" s="27"/>
      <c r="F13" s="27"/>
      <c r="G13" s="27"/>
      <c r="H13" s="27"/>
      <c r="I13" s="28"/>
    </row>
    <row r="14" spans="1:9" ht="15.75" customHeight="1" x14ac:dyDescent="0.25">
      <c r="A14" s="217"/>
      <c r="B14" s="218"/>
      <c r="C14" s="23"/>
      <c r="D14" s="24"/>
      <c r="E14" s="24"/>
      <c r="F14" s="24"/>
      <c r="G14" s="24"/>
      <c r="H14" s="24"/>
      <c r="I14" s="25"/>
    </row>
    <row r="15" spans="1:9" ht="15.75" customHeight="1" x14ac:dyDescent="0.25">
      <c r="A15" s="217"/>
      <c r="B15" s="218"/>
      <c r="C15" s="23">
        <f>ORÇAMENTO!I20</f>
        <v>0</v>
      </c>
      <c r="D15" s="24">
        <f t="shared" ref="D15:I15" si="2">D13*$C15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5">
        <f t="shared" si="2"/>
        <v>0</v>
      </c>
    </row>
    <row r="16" spans="1:9" ht="15.75" customHeight="1" x14ac:dyDescent="0.25">
      <c r="A16" s="212">
        <v>4</v>
      </c>
      <c r="B16" s="213" t="str">
        <f>ORÇAMENTO!B24</f>
        <v>ESTACAS</v>
      </c>
      <c r="C16" s="26" t="e">
        <f>C18/$C$59</f>
        <v>#DIV/0!</v>
      </c>
      <c r="D16" s="27"/>
      <c r="E16" s="27"/>
      <c r="F16" s="27"/>
      <c r="G16" s="27"/>
      <c r="H16" s="27"/>
      <c r="I16" s="28"/>
    </row>
    <row r="17" spans="1:9" ht="15.75" customHeight="1" x14ac:dyDescent="0.25">
      <c r="A17" s="212"/>
      <c r="B17" s="213"/>
      <c r="C17" s="23"/>
      <c r="D17" s="24"/>
      <c r="E17" s="24"/>
      <c r="F17" s="24"/>
      <c r="G17" s="24"/>
      <c r="H17" s="24"/>
      <c r="I17" s="25"/>
    </row>
    <row r="18" spans="1:9" ht="15.75" customHeight="1" x14ac:dyDescent="0.25">
      <c r="A18" s="212"/>
      <c r="B18" s="213"/>
      <c r="C18" s="29">
        <f>ORÇAMENTO!I24</f>
        <v>0</v>
      </c>
      <c r="D18" s="30">
        <f t="shared" ref="D18:I18" si="3">D16*$C18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1">
        <f t="shared" si="3"/>
        <v>0</v>
      </c>
    </row>
    <row r="19" spans="1:9" ht="15.75" customHeight="1" x14ac:dyDescent="0.25">
      <c r="A19" s="212">
        <v>5</v>
      </c>
      <c r="B19" s="213" t="str">
        <f>ORÇAMENTO!B30</f>
        <v>INFRAESTRUTURA E SUPRAESTRUTURA</v>
      </c>
      <c r="C19" s="26" t="e">
        <f>C21/$C$59</f>
        <v>#DIV/0!</v>
      </c>
      <c r="D19" s="27"/>
      <c r="E19" s="27"/>
      <c r="F19" s="27"/>
      <c r="G19" s="27"/>
      <c r="H19" s="27"/>
      <c r="I19" s="28"/>
    </row>
    <row r="20" spans="1:9" ht="15.75" customHeight="1" x14ac:dyDescent="0.25">
      <c r="A20" s="212"/>
      <c r="B20" s="213"/>
      <c r="C20" s="23"/>
      <c r="D20" s="24"/>
      <c r="E20" s="24"/>
      <c r="F20" s="24"/>
      <c r="G20" s="24"/>
      <c r="H20" s="24"/>
      <c r="I20" s="25"/>
    </row>
    <row r="21" spans="1:9" ht="15.75" customHeight="1" x14ac:dyDescent="0.25">
      <c r="A21" s="212"/>
      <c r="B21" s="213"/>
      <c r="C21" s="29">
        <f>ORÇAMENTO!I30</f>
        <v>0</v>
      </c>
      <c r="D21" s="30">
        <f t="shared" ref="D21:I21" si="4">D19*$C21</f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1">
        <f t="shared" si="4"/>
        <v>0</v>
      </c>
    </row>
    <row r="22" spans="1:9" ht="15.75" customHeight="1" x14ac:dyDescent="0.25">
      <c r="A22" s="212">
        <v>6</v>
      </c>
      <c r="B22" s="213" t="str">
        <f>ORÇAMENTO!B60</f>
        <v>IMPERMEABILIZAÇÕES</v>
      </c>
      <c r="C22" s="26" t="e">
        <f>C24/$C$59</f>
        <v>#DIV/0!</v>
      </c>
      <c r="D22" s="27"/>
      <c r="E22" s="27"/>
      <c r="F22" s="27"/>
      <c r="G22" s="27"/>
      <c r="H22" s="27"/>
      <c r="I22" s="28"/>
    </row>
    <row r="23" spans="1:9" ht="15.75" customHeight="1" x14ac:dyDescent="0.25">
      <c r="A23" s="212"/>
      <c r="B23" s="213"/>
      <c r="C23" s="23"/>
      <c r="D23" s="24"/>
      <c r="E23" s="24"/>
      <c r="F23" s="24"/>
      <c r="G23" s="24"/>
      <c r="H23" s="24"/>
      <c r="I23" s="25"/>
    </row>
    <row r="24" spans="1:9" ht="15.75" customHeight="1" x14ac:dyDescent="0.25">
      <c r="A24" s="212"/>
      <c r="B24" s="213"/>
      <c r="C24" s="29">
        <f>ORÇAMENTO!I60</f>
        <v>0</v>
      </c>
      <c r="D24" s="30">
        <f t="shared" ref="D24:I24" si="5">D22*$C24</f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1">
        <f t="shared" si="5"/>
        <v>0</v>
      </c>
    </row>
    <row r="25" spans="1:9" ht="15.75" customHeight="1" x14ac:dyDescent="0.25">
      <c r="A25" s="212">
        <v>7</v>
      </c>
      <c r="B25" s="213" t="str">
        <f>ORÇAMENTO!B64</f>
        <v>ALVENARIA DE VEDAÇÃO</v>
      </c>
      <c r="C25" s="26" t="e">
        <f>C27/$C$59</f>
        <v>#DIV/0!</v>
      </c>
      <c r="D25" s="27"/>
      <c r="E25" s="27"/>
      <c r="F25" s="27"/>
      <c r="G25" s="27"/>
      <c r="H25" s="27"/>
      <c r="I25" s="28"/>
    </row>
    <row r="26" spans="1:9" ht="15.75" customHeight="1" x14ac:dyDescent="0.25">
      <c r="A26" s="212"/>
      <c r="B26" s="213"/>
      <c r="C26" s="23"/>
      <c r="D26" s="24"/>
      <c r="E26" s="24"/>
      <c r="F26" s="24"/>
      <c r="G26" s="24"/>
      <c r="H26" s="24"/>
      <c r="I26" s="25"/>
    </row>
    <row r="27" spans="1:9" ht="15.75" customHeight="1" x14ac:dyDescent="0.25">
      <c r="A27" s="212"/>
      <c r="B27" s="213"/>
      <c r="C27" s="29">
        <f>ORÇAMENTO!I64</f>
        <v>0</v>
      </c>
      <c r="D27" s="30">
        <f t="shared" ref="D27:I27" si="6">D25*$C27</f>
        <v>0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1">
        <f t="shared" si="6"/>
        <v>0</v>
      </c>
    </row>
    <row r="28" spans="1:9" ht="15.75" customHeight="1" x14ac:dyDescent="0.25">
      <c r="A28" s="212">
        <v>8</v>
      </c>
      <c r="B28" s="213" t="str">
        <f>ORÇAMENTO!B66</f>
        <v>PERGOLADO DE MADEIRA</v>
      </c>
      <c r="C28" s="26" t="e">
        <f>C30/$C$59</f>
        <v>#DIV/0!</v>
      </c>
      <c r="D28" s="27"/>
      <c r="E28" s="27"/>
      <c r="F28" s="27"/>
      <c r="G28" s="27"/>
      <c r="H28" s="27"/>
      <c r="I28" s="28"/>
    </row>
    <row r="29" spans="1:9" ht="15.75" customHeight="1" x14ac:dyDescent="0.25">
      <c r="A29" s="212"/>
      <c r="B29" s="213"/>
      <c r="C29" s="23"/>
      <c r="D29" s="24"/>
      <c r="E29" s="24"/>
      <c r="F29" s="24"/>
      <c r="G29" s="24"/>
      <c r="H29" s="24"/>
      <c r="I29" s="25"/>
    </row>
    <row r="30" spans="1:9" ht="15.75" customHeight="1" x14ac:dyDescent="0.25">
      <c r="A30" s="212"/>
      <c r="B30" s="213"/>
      <c r="C30" s="29">
        <f>ORÇAMENTO!I66</f>
        <v>0</v>
      </c>
      <c r="D30" s="30">
        <f t="shared" ref="D30:I30" si="7">D28*$C30</f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1">
        <f t="shared" si="7"/>
        <v>0</v>
      </c>
    </row>
    <row r="31" spans="1:9" ht="15.75" customHeight="1" x14ac:dyDescent="0.25">
      <c r="A31" s="212">
        <v>9</v>
      </c>
      <c r="B31" s="213" t="str">
        <f>ORÇAMENTO!B68</f>
        <v>INSTALAÇÕES HIDRÁULICAS</v>
      </c>
      <c r="C31" s="26" t="e">
        <f>C33/$C$59</f>
        <v>#DIV/0!</v>
      </c>
      <c r="D31" s="27"/>
      <c r="E31" s="27"/>
      <c r="F31" s="27"/>
      <c r="G31" s="27"/>
      <c r="H31" s="27"/>
      <c r="I31" s="28"/>
    </row>
    <row r="32" spans="1:9" ht="15.75" customHeight="1" x14ac:dyDescent="0.25">
      <c r="A32" s="212"/>
      <c r="B32" s="213"/>
      <c r="C32" s="23"/>
      <c r="D32" s="24"/>
      <c r="E32" s="24"/>
      <c r="F32" s="24"/>
      <c r="G32" s="24"/>
      <c r="H32" s="24"/>
      <c r="I32" s="25"/>
    </row>
    <row r="33" spans="1:9" ht="15.75" customHeight="1" x14ac:dyDescent="0.25">
      <c r="A33" s="212"/>
      <c r="B33" s="213"/>
      <c r="C33" s="29">
        <f>ORÇAMENTO!I68</f>
        <v>0</v>
      </c>
      <c r="D33" s="30">
        <f t="shared" ref="D33:I33" si="8">D31*$C33</f>
        <v>0</v>
      </c>
      <c r="E33" s="30">
        <f t="shared" si="8"/>
        <v>0</v>
      </c>
      <c r="F33" s="30">
        <f t="shared" si="8"/>
        <v>0</v>
      </c>
      <c r="G33" s="30">
        <f t="shared" si="8"/>
        <v>0</v>
      </c>
      <c r="H33" s="30">
        <f t="shared" si="8"/>
        <v>0</v>
      </c>
      <c r="I33" s="31">
        <f t="shared" si="8"/>
        <v>0</v>
      </c>
    </row>
    <row r="34" spans="1:9" ht="15.75" customHeight="1" x14ac:dyDescent="0.25">
      <c r="A34" s="212">
        <v>10</v>
      </c>
      <c r="B34" s="213" t="s">
        <v>243</v>
      </c>
      <c r="C34" s="26" t="e">
        <f>C36/$C$59</f>
        <v>#DIV/0!</v>
      </c>
      <c r="D34" s="27"/>
      <c r="E34" s="27"/>
      <c r="F34" s="27"/>
      <c r="G34" s="27"/>
      <c r="H34" s="27"/>
      <c r="I34" s="28"/>
    </row>
    <row r="35" spans="1:9" ht="15.75" customHeight="1" x14ac:dyDescent="0.25">
      <c r="A35" s="212"/>
      <c r="B35" s="213"/>
      <c r="C35" s="23"/>
      <c r="D35" s="24"/>
      <c r="E35" s="24"/>
      <c r="F35" s="24"/>
      <c r="G35" s="24"/>
      <c r="H35" s="24"/>
      <c r="I35" s="25"/>
    </row>
    <row r="36" spans="1:9" ht="15.75" customHeight="1" x14ac:dyDescent="0.25">
      <c r="A36" s="212"/>
      <c r="B36" s="213"/>
      <c r="C36" s="29">
        <f>ORÇAMENTO!I83</f>
        <v>0</v>
      </c>
      <c r="D36" s="30">
        <f t="shared" ref="D36:I36" si="9">D34*$C36</f>
        <v>0</v>
      </c>
      <c r="E36" s="30">
        <f t="shared" si="9"/>
        <v>0</v>
      </c>
      <c r="F36" s="30">
        <f t="shared" si="9"/>
        <v>0</v>
      </c>
      <c r="G36" s="30">
        <f t="shared" si="9"/>
        <v>0</v>
      </c>
      <c r="H36" s="30">
        <f t="shared" si="9"/>
        <v>0</v>
      </c>
      <c r="I36" s="31">
        <f t="shared" si="9"/>
        <v>0</v>
      </c>
    </row>
    <row r="37" spans="1:9" ht="15.75" customHeight="1" x14ac:dyDescent="0.25">
      <c r="A37" s="212">
        <v>11</v>
      </c>
      <c r="B37" s="213" t="str">
        <f>ORÇAMENTO!B87</f>
        <v>INSTALAÇÕES ELÉTRICAS</v>
      </c>
      <c r="C37" s="26" t="e">
        <f>C39/$C$59</f>
        <v>#DIV/0!</v>
      </c>
      <c r="D37" s="27"/>
      <c r="E37" s="27"/>
      <c r="F37" s="27"/>
      <c r="G37" s="27"/>
      <c r="H37" s="27"/>
      <c r="I37" s="28"/>
    </row>
    <row r="38" spans="1:9" ht="15.75" customHeight="1" x14ac:dyDescent="0.25">
      <c r="A38" s="212"/>
      <c r="B38" s="213"/>
      <c r="C38" s="23"/>
      <c r="D38" s="24"/>
      <c r="E38" s="24"/>
      <c r="F38" s="24"/>
      <c r="G38" s="24"/>
      <c r="H38" s="24"/>
      <c r="I38" s="25"/>
    </row>
    <row r="39" spans="1:9" ht="15.75" customHeight="1" x14ac:dyDescent="0.25">
      <c r="A39" s="212"/>
      <c r="B39" s="213"/>
      <c r="C39" s="29">
        <f>ORÇAMENTO!I87</f>
        <v>0</v>
      </c>
      <c r="D39" s="30">
        <f t="shared" ref="D39:I39" si="10">D37*$C39</f>
        <v>0</v>
      </c>
      <c r="E39" s="30">
        <f t="shared" si="10"/>
        <v>0</v>
      </c>
      <c r="F39" s="30">
        <f t="shared" si="10"/>
        <v>0</v>
      </c>
      <c r="G39" s="30">
        <f t="shared" si="10"/>
        <v>0</v>
      </c>
      <c r="H39" s="30">
        <f t="shared" si="10"/>
        <v>0</v>
      </c>
      <c r="I39" s="31">
        <f t="shared" si="10"/>
        <v>0</v>
      </c>
    </row>
    <row r="40" spans="1:9" ht="15.75" customHeight="1" x14ac:dyDescent="0.25">
      <c r="A40" s="212">
        <v>12</v>
      </c>
      <c r="B40" s="213" t="str">
        <f>ORÇAMENTO!B104</f>
        <v>PISO</v>
      </c>
      <c r="C40" s="26" t="e">
        <f>C42/$C$59</f>
        <v>#DIV/0!</v>
      </c>
      <c r="D40" s="27"/>
      <c r="E40" s="27"/>
      <c r="F40" s="27"/>
      <c r="G40" s="27"/>
      <c r="H40" s="27"/>
      <c r="I40" s="28"/>
    </row>
    <row r="41" spans="1:9" ht="15.75" customHeight="1" x14ac:dyDescent="0.25">
      <c r="A41" s="212"/>
      <c r="B41" s="213"/>
      <c r="C41" s="23"/>
      <c r="D41" s="24"/>
      <c r="E41" s="24"/>
      <c r="F41" s="24"/>
      <c r="G41" s="24"/>
      <c r="H41" s="24"/>
      <c r="I41" s="25"/>
    </row>
    <row r="42" spans="1:9" ht="15.75" customHeight="1" x14ac:dyDescent="0.25">
      <c r="A42" s="212"/>
      <c r="B42" s="213"/>
      <c r="C42" s="29">
        <f>ORÇAMENTO!I104</f>
        <v>0</v>
      </c>
      <c r="D42" s="30">
        <f t="shared" ref="D42:I42" si="11">D40*$C42</f>
        <v>0</v>
      </c>
      <c r="E42" s="30">
        <f t="shared" si="11"/>
        <v>0</v>
      </c>
      <c r="F42" s="30">
        <f t="shared" si="11"/>
        <v>0</v>
      </c>
      <c r="G42" s="30">
        <f t="shared" si="11"/>
        <v>0</v>
      </c>
      <c r="H42" s="30">
        <f t="shared" si="11"/>
        <v>0</v>
      </c>
      <c r="I42" s="31">
        <f t="shared" si="11"/>
        <v>0</v>
      </c>
    </row>
    <row r="43" spans="1:9" ht="15.75" customHeight="1" x14ac:dyDescent="0.25">
      <c r="A43" s="212">
        <v>13</v>
      </c>
      <c r="B43" s="213" t="str">
        <f>ORÇAMENTO!B108</f>
        <v>ESQUADRIAS</v>
      </c>
      <c r="C43" s="26" t="e">
        <f>C45/$C$59</f>
        <v>#DIV/0!</v>
      </c>
      <c r="D43" s="27"/>
      <c r="E43" s="27"/>
      <c r="F43" s="27"/>
      <c r="G43" s="27"/>
      <c r="H43" s="27"/>
      <c r="I43" s="28"/>
    </row>
    <row r="44" spans="1:9" ht="15.75" customHeight="1" x14ac:dyDescent="0.25">
      <c r="A44" s="212"/>
      <c r="B44" s="213"/>
      <c r="C44" s="23"/>
      <c r="D44" s="24"/>
      <c r="E44" s="24"/>
      <c r="F44" s="24"/>
      <c r="G44" s="24"/>
      <c r="H44" s="24"/>
      <c r="I44" s="25"/>
    </row>
    <row r="45" spans="1:9" ht="15.75" customHeight="1" x14ac:dyDescent="0.25">
      <c r="A45" s="212"/>
      <c r="B45" s="213"/>
      <c r="C45" s="29">
        <f>ORÇAMENTO!I108</f>
        <v>0</v>
      </c>
      <c r="D45" s="30">
        <f t="shared" ref="D45:I45" si="12">D43*$C45</f>
        <v>0</v>
      </c>
      <c r="E45" s="30">
        <f t="shared" si="12"/>
        <v>0</v>
      </c>
      <c r="F45" s="30">
        <f t="shared" si="12"/>
        <v>0</v>
      </c>
      <c r="G45" s="30">
        <f t="shared" si="12"/>
        <v>0</v>
      </c>
      <c r="H45" s="30">
        <f t="shared" si="12"/>
        <v>0</v>
      </c>
      <c r="I45" s="31">
        <f t="shared" si="12"/>
        <v>0</v>
      </c>
    </row>
    <row r="46" spans="1:9" ht="15.75" customHeight="1" x14ac:dyDescent="0.25">
      <c r="A46" s="212">
        <v>14</v>
      </c>
      <c r="B46" s="213" t="str">
        <f>ORÇAMENTO!B110</f>
        <v>GUARDA CORPO E CORRIMÃO</v>
      </c>
      <c r="C46" s="26" t="e">
        <f>C48/$C$59</f>
        <v>#DIV/0!</v>
      </c>
      <c r="D46" s="27"/>
      <c r="E46" s="27"/>
      <c r="F46" s="27"/>
      <c r="G46" s="27"/>
      <c r="H46" s="27"/>
      <c r="I46" s="28"/>
    </row>
    <row r="47" spans="1:9" ht="15.75" customHeight="1" x14ac:dyDescent="0.25">
      <c r="A47" s="212"/>
      <c r="B47" s="213"/>
      <c r="C47" s="23"/>
      <c r="D47" s="24"/>
      <c r="E47" s="24"/>
      <c r="F47" s="24"/>
      <c r="G47" s="24"/>
      <c r="H47" s="24"/>
      <c r="I47" s="25"/>
    </row>
    <row r="48" spans="1:9" ht="15.75" customHeight="1" x14ac:dyDescent="0.25">
      <c r="A48" s="212"/>
      <c r="B48" s="213"/>
      <c r="C48" s="29">
        <f>ORÇAMENTO!I110</f>
        <v>0</v>
      </c>
      <c r="D48" s="30">
        <f t="shared" ref="D48:I48" si="13">D46*$C48</f>
        <v>0</v>
      </c>
      <c r="E48" s="30">
        <f t="shared" si="13"/>
        <v>0</v>
      </c>
      <c r="F48" s="30">
        <f t="shared" si="13"/>
        <v>0</v>
      </c>
      <c r="G48" s="30">
        <f t="shared" si="13"/>
        <v>0</v>
      </c>
      <c r="H48" s="30">
        <f t="shared" si="13"/>
        <v>0</v>
      </c>
      <c r="I48" s="31">
        <f t="shared" si="13"/>
        <v>0</v>
      </c>
    </row>
    <row r="49" spans="1:9" ht="15.75" customHeight="1" x14ac:dyDescent="0.25">
      <c r="A49" s="212">
        <v>15</v>
      </c>
      <c r="B49" s="213" t="str">
        <f>ORÇAMENTO!B113</f>
        <v>PINTURA</v>
      </c>
      <c r="C49" s="26" t="e">
        <f>C51/$C$59</f>
        <v>#DIV/0!</v>
      </c>
      <c r="D49" s="27"/>
      <c r="E49" s="27"/>
      <c r="F49" s="27"/>
      <c r="G49" s="27"/>
      <c r="H49" s="27"/>
      <c r="I49" s="28"/>
    </row>
    <row r="50" spans="1:9" ht="15.75" customHeight="1" x14ac:dyDescent="0.25">
      <c r="A50" s="212"/>
      <c r="B50" s="213"/>
      <c r="C50" s="23"/>
      <c r="D50" s="24"/>
      <c r="E50" s="24"/>
      <c r="F50" s="24"/>
      <c r="G50" s="24"/>
      <c r="H50" s="24"/>
      <c r="I50" s="25"/>
    </row>
    <row r="51" spans="1:9" ht="15.75" customHeight="1" x14ac:dyDescent="0.25">
      <c r="A51" s="212"/>
      <c r="B51" s="213"/>
      <c r="C51" s="29">
        <f>ORÇAMENTO!I113</f>
        <v>0</v>
      </c>
      <c r="D51" s="30">
        <f t="shared" ref="D51:I51" si="14">D49*$C51</f>
        <v>0</v>
      </c>
      <c r="E51" s="30">
        <f t="shared" si="14"/>
        <v>0</v>
      </c>
      <c r="F51" s="30">
        <f t="shared" si="14"/>
        <v>0</v>
      </c>
      <c r="G51" s="30">
        <f t="shared" si="14"/>
        <v>0</v>
      </c>
      <c r="H51" s="30">
        <f t="shared" si="14"/>
        <v>0</v>
      </c>
      <c r="I51" s="31">
        <f t="shared" si="14"/>
        <v>0</v>
      </c>
    </row>
    <row r="52" spans="1:9" ht="15.75" customHeight="1" x14ac:dyDescent="0.25">
      <c r="A52" s="212">
        <v>16</v>
      </c>
      <c r="B52" s="213" t="str">
        <f>ORÇAMENTO!B118</f>
        <v>PAISAGISMO</v>
      </c>
      <c r="C52" s="26" t="e">
        <f>C54/$C$59</f>
        <v>#DIV/0!</v>
      </c>
      <c r="D52" s="27"/>
      <c r="E52" s="27"/>
      <c r="F52" s="27"/>
      <c r="G52" s="27"/>
      <c r="H52" s="27"/>
      <c r="I52" s="28"/>
    </row>
    <row r="53" spans="1:9" ht="15.75" customHeight="1" x14ac:dyDescent="0.25">
      <c r="A53" s="212"/>
      <c r="B53" s="213"/>
      <c r="C53" s="23"/>
      <c r="D53" s="24"/>
      <c r="E53" s="24"/>
      <c r="F53" s="24"/>
      <c r="G53" s="24"/>
      <c r="H53" s="24"/>
      <c r="I53" s="25"/>
    </row>
    <row r="54" spans="1:9" ht="15.75" customHeight="1" x14ac:dyDescent="0.25">
      <c r="A54" s="212"/>
      <c r="B54" s="213"/>
      <c r="C54" s="29">
        <f>ORÇAMENTO!I118</f>
        <v>0</v>
      </c>
      <c r="D54" s="30">
        <f t="shared" ref="D54:I54" si="15">D52*$C54</f>
        <v>0</v>
      </c>
      <c r="E54" s="30">
        <f t="shared" si="15"/>
        <v>0</v>
      </c>
      <c r="F54" s="30">
        <f t="shared" si="15"/>
        <v>0</v>
      </c>
      <c r="G54" s="30">
        <f t="shared" si="15"/>
        <v>0</v>
      </c>
      <c r="H54" s="30">
        <f t="shared" si="15"/>
        <v>0</v>
      </c>
      <c r="I54" s="31">
        <f t="shared" si="15"/>
        <v>0</v>
      </c>
    </row>
    <row r="55" spans="1:9" ht="15.75" customHeight="1" x14ac:dyDescent="0.25">
      <c r="A55" s="212">
        <v>16</v>
      </c>
      <c r="B55" s="213" t="str">
        <f>ORÇAMENTO!B120</f>
        <v>LIMPEZA FINAL DA OBRA</v>
      </c>
      <c r="C55" s="26" t="e">
        <f>C57/$C$59</f>
        <v>#DIV/0!</v>
      </c>
      <c r="D55" s="27"/>
      <c r="E55" s="27"/>
      <c r="F55" s="27"/>
      <c r="G55" s="27"/>
      <c r="H55" s="27"/>
      <c r="I55" s="28"/>
    </row>
    <row r="56" spans="1:9" ht="15.75" customHeight="1" x14ac:dyDescent="0.25">
      <c r="A56" s="212"/>
      <c r="B56" s="213"/>
      <c r="C56" s="23"/>
      <c r="D56" s="24"/>
      <c r="E56" s="24"/>
      <c r="F56" s="24"/>
      <c r="G56" s="24"/>
      <c r="H56" s="24"/>
      <c r="I56" s="25"/>
    </row>
    <row r="57" spans="1:9" ht="15.75" customHeight="1" x14ac:dyDescent="0.25">
      <c r="A57" s="212"/>
      <c r="B57" s="213"/>
      <c r="C57" s="29">
        <f>ORÇAMENTO!I120</f>
        <v>0</v>
      </c>
      <c r="D57" s="30">
        <f t="shared" ref="D57:I57" si="16">D55*$C57</f>
        <v>0</v>
      </c>
      <c r="E57" s="30">
        <f t="shared" si="16"/>
        <v>0</v>
      </c>
      <c r="F57" s="30">
        <f t="shared" si="16"/>
        <v>0</v>
      </c>
      <c r="G57" s="30">
        <f t="shared" si="16"/>
        <v>0</v>
      </c>
      <c r="H57" s="30">
        <f t="shared" si="16"/>
        <v>0</v>
      </c>
      <c r="I57" s="31">
        <f t="shared" si="16"/>
        <v>0</v>
      </c>
    </row>
    <row r="58" spans="1:9" x14ac:dyDescent="0.25">
      <c r="A58" s="32"/>
      <c r="B58" s="33"/>
      <c r="C58" s="34"/>
      <c r="D58" s="35"/>
      <c r="E58" s="36"/>
      <c r="F58" s="35"/>
      <c r="G58" s="36"/>
      <c r="H58" s="37"/>
      <c r="I58" s="37"/>
    </row>
    <row r="59" spans="1:9" ht="20.25" customHeight="1" x14ac:dyDescent="0.25">
      <c r="A59" s="214" t="s">
        <v>417</v>
      </c>
      <c r="B59" s="214"/>
      <c r="C59" s="38">
        <f>C57+C54+C51+C48+C45+C42+C39+C33+C30+C27+C24+C21+C18+C15+C12+C9+C36</f>
        <v>0</v>
      </c>
      <c r="D59" s="39"/>
      <c r="E59" s="40"/>
      <c r="F59" s="39"/>
      <c r="G59" s="40"/>
      <c r="H59" s="41"/>
      <c r="I59" s="41"/>
    </row>
    <row r="60" spans="1:9" ht="38.25" customHeight="1" x14ac:dyDescent="0.25">
      <c r="A60" s="210" t="s">
        <v>418</v>
      </c>
      <c r="B60" s="210"/>
      <c r="C60" s="42" t="s">
        <v>419</v>
      </c>
      <c r="D60" s="42">
        <f t="shared" ref="D60:I60" si="17">D57+D54+D51+D48+D45+D42+D39+D33+D30+D27+D24+D21+D18+D15+D12+D9</f>
        <v>0</v>
      </c>
      <c r="E60" s="42">
        <f t="shared" si="17"/>
        <v>0</v>
      </c>
      <c r="F60" s="42">
        <f t="shared" si="17"/>
        <v>0</v>
      </c>
      <c r="G60" s="42">
        <f t="shared" si="17"/>
        <v>0</v>
      </c>
      <c r="H60" s="42">
        <f t="shared" si="17"/>
        <v>0</v>
      </c>
      <c r="I60" s="43">
        <f t="shared" si="17"/>
        <v>0</v>
      </c>
    </row>
    <row r="61" spans="1:9" ht="30" customHeight="1" x14ac:dyDescent="0.25">
      <c r="A61" s="210"/>
      <c r="B61" s="210"/>
      <c r="C61" s="44" t="s">
        <v>420</v>
      </c>
      <c r="D61" s="45">
        <f>D60</f>
        <v>0</v>
      </c>
      <c r="E61" s="45">
        <f>D61+E60</f>
        <v>0</v>
      </c>
      <c r="F61" s="45">
        <f>E61+F60</f>
        <v>0</v>
      </c>
      <c r="G61" s="45">
        <f>F61+G60</f>
        <v>0</v>
      </c>
      <c r="H61" s="45">
        <f>G61+H60</f>
        <v>0</v>
      </c>
      <c r="I61" s="46">
        <f>H61+I60</f>
        <v>0</v>
      </c>
    </row>
    <row r="62" spans="1:9" ht="26.25" customHeight="1" x14ac:dyDescent="0.25">
      <c r="A62" s="211" t="s">
        <v>421</v>
      </c>
      <c r="B62" s="211"/>
      <c r="C62" s="44" t="s">
        <v>419</v>
      </c>
      <c r="D62" s="26" t="e">
        <f t="shared" ref="D62:I62" si="18">D60/$C$59</f>
        <v>#DIV/0!</v>
      </c>
      <c r="E62" s="26" t="e">
        <f t="shared" si="18"/>
        <v>#DIV/0!</v>
      </c>
      <c r="F62" s="26" t="e">
        <f t="shared" si="18"/>
        <v>#DIV/0!</v>
      </c>
      <c r="G62" s="26" t="e">
        <f t="shared" si="18"/>
        <v>#DIV/0!</v>
      </c>
      <c r="H62" s="26" t="e">
        <f t="shared" si="18"/>
        <v>#DIV/0!</v>
      </c>
      <c r="I62" s="47" t="e">
        <f t="shared" si="18"/>
        <v>#DIV/0!</v>
      </c>
    </row>
    <row r="63" spans="1:9" ht="24" customHeight="1" x14ac:dyDescent="0.25">
      <c r="A63" s="211"/>
      <c r="B63" s="211"/>
      <c r="C63" s="48" t="s">
        <v>420</v>
      </c>
      <c r="D63" s="49" t="e">
        <f>D62</f>
        <v>#DIV/0!</v>
      </c>
      <c r="E63" s="49" t="e">
        <f>D63+E62</f>
        <v>#DIV/0!</v>
      </c>
      <c r="F63" s="49" t="e">
        <f>E63+F62</f>
        <v>#DIV/0!</v>
      </c>
      <c r="G63" s="49" t="e">
        <f>F63+G62</f>
        <v>#DIV/0!</v>
      </c>
      <c r="H63" s="49" t="e">
        <f>G63+H62</f>
        <v>#DIV/0!</v>
      </c>
      <c r="I63" s="50" t="e">
        <f>H63+I62</f>
        <v>#DIV/0!</v>
      </c>
    </row>
    <row r="64" spans="1:9" x14ac:dyDescent="0.25">
      <c r="A64" s="51"/>
      <c r="B64" s="52"/>
      <c r="C64" s="53"/>
      <c r="D64" s="53"/>
      <c r="E64" s="53"/>
      <c r="F64" s="53"/>
      <c r="G64" s="53"/>
      <c r="H64" s="53"/>
      <c r="I64" s="53"/>
    </row>
    <row r="65" spans="2:8" ht="15" customHeight="1" x14ac:dyDescent="0.25">
      <c r="B65" s="209" t="s">
        <v>405</v>
      </c>
      <c r="C65" s="209"/>
      <c r="D65" s="209"/>
      <c r="E65" s="209"/>
      <c r="F65" s="209"/>
      <c r="G65" s="209"/>
      <c r="H65" s="209"/>
    </row>
    <row r="66" spans="2:8" x14ac:dyDescent="0.25">
      <c r="B66" s="54"/>
      <c r="C66" s="55"/>
      <c r="D66" s="56"/>
      <c r="E66" s="57"/>
      <c r="F66" s="58"/>
    </row>
    <row r="67" spans="2:8" x14ac:dyDescent="0.25">
      <c r="B67" s="54"/>
      <c r="C67" s="55"/>
      <c r="D67" s="56"/>
      <c r="E67" s="57"/>
      <c r="F67" s="56"/>
    </row>
    <row r="68" spans="2:8" x14ac:dyDescent="0.25">
      <c r="B68" s="54"/>
      <c r="C68" s="55"/>
      <c r="D68" s="56"/>
      <c r="E68" s="57"/>
      <c r="F68" s="56"/>
    </row>
    <row r="69" spans="2:8" ht="15" customHeight="1" x14ac:dyDescent="0.25">
      <c r="B69" s="209" t="s">
        <v>365</v>
      </c>
      <c r="C69" s="209"/>
      <c r="D69" s="209"/>
      <c r="E69" s="209"/>
      <c r="F69" s="209"/>
      <c r="G69" s="209"/>
      <c r="H69" s="209"/>
    </row>
    <row r="70" spans="2:8" ht="15" customHeight="1" x14ac:dyDescent="0.25">
      <c r="B70" s="209" t="s">
        <v>366</v>
      </c>
      <c r="C70" s="209"/>
      <c r="D70" s="209"/>
      <c r="E70" s="209"/>
      <c r="F70" s="209"/>
      <c r="G70" s="209"/>
      <c r="H70" s="209"/>
    </row>
    <row r="71" spans="2:8" ht="15" customHeight="1" x14ac:dyDescent="0.25">
      <c r="B71" s="209" t="s">
        <v>367</v>
      </c>
      <c r="C71" s="209"/>
      <c r="D71" s="209"/>
      <c r="E71" s="209"/>
      <c r="F71" s="209"/>
      <c r="G71" s="209"/>
      <c r="H71" s="209"/>
    </row>
  </sheetData>
  <mergeCells count="47">
    <mergeCell ref="A1:A3"/>
    <mergeCell ref="B1:I1"/>
    <mergeCell ref="B2:I2"/>
    <mergeCell ref="B3:I3"/>
    <mergeCell ref="A5:A6"/>
    <mergeCell ref="B5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9:B59"/>
    <mergeCell ref="B71:H71"/>
    <mergeCell ref="A60:B61"/>
    <mergeCell ref="A62:B63"/>
    <mergeCell ref="B65:H65"/>
    <mergeCell ref="B69:H69"/>
    <mergeCell ref="B70:H70"/>
  </mergeCells>
  <printOptions horizontalCentered="1"/>
  <pageMargins left="0.905555555555556" right="0.196527777777778" top="0.78749999999999998" bottom="0.78749999999999998" header="0.511811023622047" footer="0.511811023622047"/>
  <pageSetup paperSize="9" scale="7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</vt:lpstr>
      <vt:lpstr>memória de cálculo</vt:lpstr>
      <vt:lpstr>BDI</vt:lpstr>
      <vt:lpstr>CRONOGRAMA.</vt:lpstr>
      <vt:lpstr>BDI!Area_de_impressao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Lêda Célia Ribeiro</cp:lastModifiedBy>
  <cp:revision>29</cp:revision>
  <cp:lastPrinted>2022-12-09T13:12:21Z</cp:lastPrinted>
  <dcterms:created xsi:type="dcterms:W3CDTF">2016-10-20T17:19:53Z</dcterms:created>
  <dcterms:modified xsi:type="dcterms:W3CDTF">2022-12-12T17:54:25Z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